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ren\profiles\t.argiantzis\Desktop\"/>
    </mc:Choice>
  </mc:AlternateContent>
  <xr:revisionPtr revIDLastSave="0" documentId="13_ncr:1_{7E5B736C-9DF4-4FBB-91C9-082C016F8EC1}" xr6:coauthVersionLast="36" xr6:coauthVersionMax="36" xr10:uidLastSave="{00000000-0000-0000-0000-000000000000}"/>
  <bookViews>
    <workbookView xWindow="0" yWindow="0" windowWidth="28800" windowHeight="11760" activeTab="1" xr2:uid="{17AA1283-9F46-439D-AD1B-C0308D9D3B42}"/>
  </bookViews>
  <sheets>
    <sheet name="AufstellungZentral" sheetId="2" r:id="rId1"/>
    <sheet name="Anhang1 AufstellungFS" sheetId="1" r:id="rId2"/>
    <sheet name="Anhang2 Stellenpla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D78" i="2" l="1"/>
  <c r="F54" i="2"/>
  <c r="G166" i="2" l="1"/>
  <c r="F79" i="2" l="1"/>
  <c r="G88" i="2"/>
  <c r="G87" i="2"/>
  <c r="G92" i="2"/>
  <c r="G91" i="2"/>
  <c r="G100" i="2"/>
  <c r="G99" i="2"/>
  <c r="G112" i="2"/>
  <c r="G111" i="2"/>
  <c r="G110" i="2"/>
  <c r="G109" i="2"/>
  <c r="G108" i="2"/>
  <c r="G107" i="2"/>
  <c r="G106" i="2"/>
  <c r="G119" i="2"/>
  <c r="G118" i="2"/>
  <c r="G117" i="2"/>
  <c r="G126" i="2"/>
  <c r="G125" i="2"/>
  <c r="G124" i="2"/>
  <c r="G137" i="2"/>
  <c r="G136" i="2"/>
  <c r="G143" i="2"/>
  <c r="G142" i="2"/>
  <c r="G149" i="2"/>
  <c r="G148" i="2"/>
  <c r="G147" i="2"/>
  <c r="G146" i="2"/>
  <c r="G154" i="2"/>
  <c r="G192" i="2"/>
  <c r="G191" i="2"/>
  <c r="G190" i="2"/>
  <c r="G189" i="2"/>
  <c r="G188" i="2"/>
  <c r="G187" i="2"/>
  <c r="G178" i="2"/>
  <c r="G176" i="2"/>
  <c r="G169" i="2"/>
  <c r="G167" i="2"/>
  <c r="G164" i="2"/>
  <c r="G163" i="2"/>
  <c r="G162" i="2"/>
  <c r="G161" i="2"/>
  <c r="G151" i="2"/>
  <c r="G130" i="2"/>
  <c r="G129" i="2"/>
  <c r="G128" i="2"/>
  <c r="G121" i="2"/>
  <c r="G114" i="2"/>
  <c r="G84" i="2"/>
  <c r="G73" i="2" l="1"/>
  <c r="G72" i="2"/>
  <c r="G71" i="2"/>
  <c r="G70" i="2"/>
  <c r="G69" i="2"/>
  <c r="G68" i="2"/>
  <c r="G59" i="2"/>
  <c r="G57" i="2"/>
  <c r="G50" i="2"/>
  <c r="G48" i="2"/>
  <c r="G26" i="2"/>
  <c r="G24" i="2"/>
  <c r="G23" i="2"/>
  <c r="G17" i="2"/>
  <c r="G15" i="2"/>
  <c r="G13" i="2"/>
  <c r="G9" i="2"/>
  <c r="F52" i="2" l="1"/>
  <c r="G52" i="2" s="1"/>
  <c r="E38" i="2"/>
  <c r="F195" i="2"/>
  <c r="F168" i="2"/>
  <c r="G168" i="2" s="1"/>
  <c r="F116" i="2" l="1"/>
  <c r="E141" i="2"/>
  <c r="G141" i="2" s="1"/>
  <c r="F171" i="2" l="1"/>
  <c r="F153" i="2" l="1"/>
  <c r="D153" i="2"/>
  <c r="G153" i="2" s="1"/>
  <c r="E11" i="2" l="1"/>
  <c r="E10" i="2"/>
  <c r="E138" i="2"/>
  <c r="F19" i="2"/>
  <c r="D19" i="2"/>
  <c r="C11" i="2"/>
  <c r="C10" i="2"/>
  <c r="F75" i="2"/>
  <c r="D75" i="2"/>
  <c r="F135" i="2" l="1"/>
  <c r="G138" i="2"/>
  <c r="G75" i="2"/>
  <c r="G19" i="2"/>
  <c r="F61" i="2"/>
  <c r="D61" i="2"/>
  <c r="D65" i="2" s="1"/>
  <c r="D54" i="2"/>
  <c r="D184" i="2"/>
  <c r="D171" i="2"/>
  <c r="G171" i="2" s="1"/>
  <c r="F145" i="2"/>
  <c r="F140" i="2"/>
  <c r="F158" i="2" s="1"/>
  <c r="D135" i="2"/>
  <c r="G135" i="2" s="1"/>
  <c r="D140" i="2"/>
  <c r="D145" i="2"/>
  <c r="F98" i="2"/>
  <c r="F94" i="2"/>
  <c r="G94" i="2" s="1"/>
  <c r="F90" i="2"/>
  <c r="F86" i="2"/>
  <c r="F123" i="2"/>
  <c r="F105" i="2"/>
  <c r="D123" i="2"/>
  <c r="G123" i="2" s="1"/>
  <c r="D116" i="2"/>
  <c r="G116" i="2" s="1"/>
  <c r="D105" i="2"/>
  <c r="G105" i="2" s="1"/>
  <c r="D98" i="2"/>
  <c r="G98" i="2" s="1"/>
  <c r="D86" i="2"/>
  <c r="D90" i="2"/>
  <c r="G90" i="2" l="1"/>
  <c r="G145" i="2"/>
  <c r="G86" i="2"/>
  <c r="G140" i="2"/>
  <c r="F132" i="2"/>
  <c r="F65" i="2"/>
  <c r="G65" i="2" s="1"/>
  <c r="G61" i="2"/>
  <c r="D158" i="2"/>
  <c r="G158" i="2" s="1"/>
  <c r="F102" i="2"/>
  <c r="F198" i="2" s="1"/>
  <c r="D102" i="2"/>
  <c r="G102" i="2" s="1"/>
  <c r="D132" i="2"/>
  <c r="G132" i="2" s="1"/>
  <c r="F44" i="2" l="1"/>
  <c r="G44" i="2" s="1"/>
  <c r="F40" i="2"/>
  <c r="G40" i="2" s="1"/>
  <c r="F36" i="2"/>
  <c r="G36" i="2" s="1"/>
  <c r="F32" i="2"/>
  <c r="G32" i="2" s="1"/>
  <c r="F28" i="2"/>
  <c r="G28" i="2" s="1"/>
  <c r="F22" i="2"/>
  <c r="G22" i="2" s="1"/>
  <c r="E181" i="2" l="1"/>
  <c r="J53" i="1"/>
  <c r="F199" i="2"/>
  <c r="G54" i="2" l="1"/>
  <c r="F78" i="2"/>
  <c r="F180" i="2"/>
  <c r="H53" i="1"/>
  <c r="I53" i="1"/>
  <c r="C53" i="1"/>
  <c r="D53" i="1"/>
  <c r="E5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4" i="1"/>
  <c r="F174" i="2" l="1"/>
  <c r="G180" i="2"/>
  <c r="F5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4" i="1"/>
  <c r="F184" i="2" l="1"/>
  <c r="G174" i="2"/>
  <c r="K53" i="1"/>
  <c r="D195" i="2"/>
  <c r="G195" i="2" s="1"/>
  <c r="F202" i="2" l="1"/>
  <c r="G78" i="2"/>
  <c r="D198" i="2"/>
  <c r="G198" i="2" s="1"/>
  <c r="D199" i="2"/>
  <c r="G199" i="2" s="1"/>
  <c r="D79" i="2" l="1"/>
  <c r="G79" i="2" s="1"/>
</calcChain>
</file>

<file path=xl/sharedStrings.xml><?xml version="1.0" encoding="utf-8"?>
<sst xmlns="http://schemas.openxmlformats.org/spreadsheetml/2006/main" count="602" uniqueCount="316">
  <si>
    <t>Gruppierungen und Zuweisungen 2022</t>
  </si>
  <si>
    <t>Fachschaften</t>
  </si>
  <si>
    <t>Zuweisung (VZÄ+Sockel)</t>
  </si>
  <si>
    <t>zweckgebunde Rücklagen</t>
  </si>
  <si>
    <t>Ägyptologie</t>
  </si>
  <si>
    <t>Alte Geschichte</t>
  </si>
  <si>
    <t>American Studies</t>
  </si>
  <si>
    <t>Anglistik</t>
  </si>
  <si>
    <t>Assyriologie</t>
  </si>
  <si>
    <t>Biologie</t>
  </si>
  <si>
    <t>Computerlinguistik</t>
  </si>
  <si>
    <t>Deutsch als Fremdsprache</t>
  </si>
  <si>
    <t>Erziehung und Bildung</t>
  </si>
  <si>
    <t>Ethnologie</t>
  </si>
  <si>
    <t>Geowissenschaften</t>
  </si>
  <si>
    <t>Geographie</t>
  </si>
  <si>
    <t>Germanistik</t>
  </si>
  <si>
    <t>Geschichte</t>
  </si>
  <si>
    <t>Japanologie</t>
  </si>
  <si>
    <t>Jura</t>
  </si>
  <si>
    <t>Klassische Philologie</t>
  </si>
  <si>
    <t>Kunstgeschichte (Europäische)</t>
  </si>
  <si>
    <t>Mathematik</t>
  </si>
  <si>
    <t>Medizin Heidelberg</t>
  </si>
  <si>
    <t>Medizin Mannheim</t>
  </si>
  <si>
    <t>Mittellatein/Mittelalterstudien</t>
  </si>
  <si>
    <t>Molekulare Biotechnologie</t>
  </si>
  <si>
    <t>Musikwissenschaft</t>
  </si>
  <si>
    <t>Ostasiatische Kunstgeschichte</t>
  </si>
  <si>
    <t>Philosophie</t>
  </si>
  <si>
    <t>Politikwissenschaft</t>
  </si>
  <si>
    <t>Psychologie</t>
  </si>
  <si>
    <t>Romanistik</t>
  </si>
  <si>
    <t>Semitistik</t>
  </si>
  <si>
    <t>Sinologie</t>
  </si>
  <si>
    <t>Soziologie</t>
  </si>
  <si>
    <t>Sport</t>
  </si>
  <si>
    <t>Südasienwissenschaften (Fachschaft am SAI)</t>
  </si>
  <si>
    <t>Theologie (Evangelische)</t>
  </si>
  <si>
    <t>Transcultural Studies</t>
  </si>
  <si>
    <t>Übersetzen und Dolmetschen (Fachschaft am IÜD)</t>
  </si>
  <si>
    <t>Volkswirtschaftslehre (VWL)</t>
  </si>
  <si>
    <t>Zahnmedizin</t>
  </si>
  <si>
    <t>Gesamt</t>
  </si>
  <si>
    <t>Jahresabschluss 2022</t>
  </si>
  <si>
    <t>IST</t>
  </si>
  <si>
    <t>Titelnummer</t>
  </si>
  <si>
    <t>Bezeichnung</t>
  </si>
  <si>
    <t>Einnahmen</t>
  </si>
  <si>
    <t>Steuereinnahmen</t>
  </si>
  <si>
    <t>1</t>
  </si>
  <si>
    <t>Verwaltungseinnahmen</t>
  </si>
  <si>
    <t>100.01</t>
  </si>
  <si>
    <t>VS-Beiträge Studierende (10 €/Semester)</t>
  </si>
  <si>
    <t>zentral</t>
  </si>
  <si>
    <t>Fsen</t>
  </si>
  <si>
    <t>100.03</t>
  </si>
  <si>
    <t>VS-Beiträge Promotionsstudierender</t>
  </si>
  <si>
    <t>Summe 1</t>
  </si>
  <si>
    <t>2</t>
  </si>
  <si>
    <t>Gemischte Einnahmen</t>
  </si>
  <si>
    <t>210</t>
  </si>
  <si>
    <t xml:space="preserve">Spenden, Zuschüsse </t>
  </si>
  <si>
    <t>Zentral</t>
  </si>
  <si>
    <t>211</t>
  </si>
  <si>
    <t>Zuschüsse der Universität</t>
  </si>
  <si>
    <t>221</t>
  </si>
  <si>
    <t>Veranstaltungen zur Orientierung, Beratung und Vernetzung</t>
  </si>
  <si>
    <t>222</t>
  </si>
  <si>
    <t>Einnahmen aus Abschlussveranstaltungen</t>
  </si>
  <si>
    <t>223</t>
  </si>
  <si>
    <t>Einnahmen aus kulturellen Veranstaltungen</t>
  </si>
  <si>
    <t>240</t>
  </si>
  <si>
    <t>Zinsen</t>
  </si>
  <si>
    <t>250</t>
  </si>
  <si>
    <t>Einnahmen Betrieb gewerblicher Art</t>
  </si>
  <si>
    <t>260</t>
  </si>
  <si>
    <t>Einnahmeposten für ISIC-Karten</t>
  </si>
  <si>
    <t>280</t>
  </si>
  <si>
    <t>Corona-Notfallfonds</t>
  </si>
  <si>
    <t>290</t>
  </si>
  <si>
    <t>Sonstige Einnahmen</t>
  </si>
  <si>
    <t>Summe 2</t>
  </si>
  <si>
    <t>3</t>
  </si>
  <si>
    <t>Rücklagen aus dem Vorjahr</t>
  </si>
  <si>
    <t>310</t>
  </si>
  <si>
    <t>allgemeine Rücklagen</t>
  </si>
  <si>
    <t>320</t>
  </si>
  <si>
    <t>Rücklage Doktorandenkonvent</t>
  </si>
  <si>
    <t>340</t>
  </si>
  <si>
    <t>Zweckgebundene Rücklagen</t>
  </si>
  <si>
    <t>zentral (für den Umzug der VS)</t>
  </si>
  <si>
    <t>Doktorandenkonvent</t>
  </si>
  <si>
    <t>Summe 3</t>
  </si>
  <si>
    <t>91</t>
  </si>
  <si>
    <t>Durchlaufende Einnahmen</t>
  </si>
  <si>
    <t>911</t>
  </si>
  <si>
    <t>RNV-Umlage</t>
  </si>
  <si>
    <t>912</t>
  </si>
  <si>
    <t>Campusrad-Umlage</t>
  </si>
  <si>
    <t>913</t>
  </si>
  <si>
    <t>Erstattungen Umlagen RNV</t>
  </si>
  <si>
    <t>914</t>
  </si>
  <si>
    <t>Versicherungen</t>
  </si>
  <si>
    <t>915</t>
  </si>
  <si>
    <t>Einzahlung Kautionen</t>
  </si>
  <si>
    <t>916</t>
  </si>
  <si>
    <t>Erstattungen Umlage CampusRad</t>
  </si>
  <si>
    <t>Summe 91</t>
  </si>
  <si>
    <t>Zwischenrechnung Einnahmen</t>
  </si>
  <si>
    <t>Summe</t>
  </si>
  <si>
    <t>Ausgaben</t>
  </si>
  <si>
    <t>4</t>
  </si>
  <si>
    <t>Personal</t>
  </si>
  <si>
    <t>Angestelltes Personal</t>
  </si>
  <si>
    <t>42</t>
  </si>
  <si>
    <t>Aufwandsentschädigung Exekutiv</t>
  </si>
  <si>
    <t>421</t>
  </si>
  <si>
    <t>AE Vorsitz</t>
  </si>
  <si>
    <t>422</t>
  </si>
  <si>
    <t>AE Referate</t>
  </si>
  <si>
    <t>44</t>
  </si>
  <si>
    <t>Aufwandsentschädigung Legislativ</t>
  </si>
  <si>
    <t>441</t>
  </si>
  <si>
    <t>AE Sitzungsleitung</t>
  </si>
  <si>
    <t>442</t>
  </si>
  <si>
    <t>AE Protokollführung StuRa</t>
  </si>
  <si>
    <t>45</t>
  </si>
  <si>
    <t>Aufwandsentschädigungen Wahlen</t>
  </si>
  <si>
    <t>451</t>
  </si>
  <si>
    <t>AE Wahlen</t>
  </si>
  <si>
    <t>452</t>
  </si>
  <si>
    <t>AE Wahlen EDV</t>
  </si>
  <si>
    <t>46</t>
  </si>
  <si>
    <t>Personalverwaltung,- entwicklung und Schulungen</t>
  </si>
  <si>
    <t>462</t>
  </si>
  <si>
    <t>Personalverwaltung</t>
  </si>
  <si>
    <t>Personalentwicklung und Schulungen</t>
  </si>
  <si>
    <t>Summe 4</t>
  </si>
  <si>
    <t>5</t>
  </si>
  <si>
    <t>Verwaltungs- und Betriebsaufwand</t>
  </si>
  <si>
    <t>51</t>
  </si>
  <si>
    <t>Sächlicher Verwaltungs- und Betriebsaufwand</t>
  </si>
  <si>
    <t>511</t>
  </si>
  <si>
    <t>Büroausstattung</t>
  </si>
  <si>
    <t>512</t>
  </si>
  <si>
    <t>Ausstattung Bibliothek und Archiv</t>
  </si>
  <si>
    <t>513</t>
  </si>
  <si>
    <t>Weitere Ausstattung</t>
  </si>
  <si>
    <t>514</t>
  </si>
  <si>
    <t>Reparatur/ Instandhaltung</t>
  </si>
  <si>
    <t>515</t>
  </si>
  <si>
    <t>Druck- und Kopierkosten</t>
  </si>
  <si>
    <t>516</t>
  </si>
  <si>
    <t>Putz- und Pflegematerial</t>
  </si>
  <si>
    <t>517</t>
  </si>
  <si>
    <t>Kommunikation</t>
  </si>
  <si>
    <t>520</t>
  </si>
  <si>
    <t>Öffentlichkeitsarbeit</t>
  </si>
  <si>
    <t>53</t>
  </si>
  <si>
    <t>Reise-, Teilnahme- und Transportkosten</t>
  </si>
  <si>
    <t>531</t>
  </si>
  <si>
    <t>Dienstreisen</t>
  </si>
  <si>
    <t>532</t>
  </si>
  <si>
    <t>Seminare und Fortbildungen (Teilnahme an externen)</t>
  </si>
  <si>
    <t>533</t>
  </si>
  <si>
    <t>Transportkosten</t>
  </si>
  <si>
    <t>540</t>
  </si>
  <si>
    <t>Bewirtungskosten und Lebensmittel</t>
  </si>
  <si>
    <t>55</t>
  </si>
  <si>
    <t>Ausgaben für Dienstleistungen</t>
  </si>
  <si>
    <t>550</t>
  </si>
  <si>
    <t>Dienstleistungen</t>
  </si>
  <si>
    <t>551</t>
  </si>
  <si>
    <t>Dienstleistungen Wahlen</t>
  </si>
  <si>
    <t>552</t>
  </si>
  <si>
    <t>Bankgebühren</t>
  </si>
  <si>
    <t>560</t>
  </si>
  <si>
    <t>Dankesgeschenke</t>
  </si>
  <si>
    <t>580</t>
  </si>
  <si>
    <t>Infrastrukturausgaben Wahlen</t>
  </si>
  <si>
    <t>590</t>
  </si>
  <si>
    <t>Steuern, Abgaben</t>
  </si>
  <si>
    <t>Summe 5</t>
  </si>
  <si>
    <t>6</t>
  </si>
  <si>
    <t>Zuweisungen und Förderung</t>
  </si>
  <si>
    <t>61</t>
  </si>
  <si>
    <t>Zuweisungen</t>
  </si>
  <si>
    <t>612</t>
  </si>
  <si>
    <t>613</t>
  </si>
  <si>
    <t>614</t>
  </si>
  <si>
    <t>Autonome Referate</t>
  </si>
  <si>
    <t>62</t>
  </si>
  <si>
    <t>Förderung von Projekten, Gruppen und Initiativen</t>
  </si>
  <si>
    <t>621</t>
  </si>
  <si>
    <t>Unterstützung studentischer Projekte und Gruppen</t>
  </si>
  <si>
    <t>622</t>
  </si>
  <si>
    <t>Pflege der überregionalen und internationalen Studierendenbeziehungen</t>
  </si>
  <si>
    <t>623</t>
  </si>
  <si>
    <t>Förderungen für Fachschaftsprojekte</t>
  </si>
  <si>
    <t>63</t>
  </si>
  <si>
    <t>Soziale Belange der Studierendenschaft</t>
  </si>
  <si>
    <t>631</t>
  </si>
  <si>
    <t>Notlagenstipendium</t>
  </si>
  <si>
    <t>632</t>
  </si>
  <si>
    <t>Unterstützung geflüchteter Studierender in wirtschaftlicher Notlage</t>
  </si>
  <si>
    <t>633</t>
  </si>
  <si>
    <t>Exkursionsförderung für Härtefälle</t>
  </si>
  <si>
    <t>634</t>
  </si>
  <si>
    <t>Rechtsberatung für Studierende</t>
  </si>
  <si>
    <t>640</t>
  </si>
  <si>
    <t>Mitgliedsbeiträge zentral</t>
  </si>
  <si>
    <t>65</t>
  </si>
  <si>
    <t>Verbindlichkeiten aus Vorjahresbeschlüssen</t>
  </si>
  <si>
    <t>651</t>
  </si>
  <si>
    <t>Zusagen an Gruppen und Initiativen</t>
  </si>
  <si>
    <t>Summe 6</t>
  </si>
  <si>
    <t xml:space="preserve">7 </t>
  </si>
  <si>
    <t>Projekte der VS</t>
  </si>
  <si>
    <t>710</t>
  </si>
  <si>
    <t>Projekte und Veranstaltungen inhaltlicher Art</t>
  </si>
  <si>
    <t>721</t>
  </si>
  <si>
    <t>722</t>
  </si>
  <si>
    <t>Überregionale Vernetzungsveranstaltungen</t>
  </si>
  <si>
    <t>730</t>
  </si>
  <si>
    <t>Abschlussveranstaltungen</t>
  </si>
  <si>
    <t>740</t>
  </si>
  <si>
    <t>Projekte und Veranstaltungen kultureller und geselliger Art</t>
  </si>
  <si>
    <t>750</t>
  </si>
  <si>
    <t>Betrieb gewerblicher Art</t>
  </si>
  <si>
    <t>790</t>
  </si>
  <si>
    <t>Zahlungen aus (zweckgebundenen) Rücklagen</t>
  </si>
  <si>
    <t>Summe 7</t>
  </si>
  <si>
    <t>8</t>
  </si>
  <si>
    <t>Einstellung Rücklagen/Investitionen</t>
  </si>
  <si>
    <t>820</t>
  </si>
  <si>
    <t>Einstellung in zentrale Rücklage</t>
  </si>
  <si>
    <t>830</t>
  </si>
  <si>
    <t>Zweckgebundene Rücklage für die Einrichtung der neuen VS-Räume</t>
  </si>
  <si>
    <t>840</t>
  </si>
  <si>
    <t>Zweckgebundene Rücklagen (vor allem der FSen)</t>
  </si>
  <si>
    <t>Summe 8</t>
  </si>
  <si>
    <t>93</t>
  </si>
  <si>
    <t>Durchlaufende Ausgaben</t>
  </si>
  <si>
    <t>931</t>
  </si>
  <si>
    <t>932</t>
  </si>
  <si>
    <t>933</t>
  </si>
  <si>
    <t>Rückerstattung RNV-Umlage</t>
  </si>
  <si>
    <t>934</t>
  </si>
  <si>
    <t>935</t>
  </si>
  <si>
    <t>Kautionen Auszahlung</t>
  </si>
  <si>
    <t>936</t>
  </si>
  <si>
    <t>Rückerstattung Campusrad-Umlage</t>
  </si>
  <si>
    <t>Summe 93</t>
  </si>
  <si>
    <t>Zwischensumme</t>
  </si>
  <si>
    <t xml:space="preserve">Summe </t>
  </si>
  <si>
    <t>Chemie</t>
  </si>
  <si>
    <t>Gerontologie</t>
  </si>
  <si>
    <t>Islamwissenschaft/Iranistik</t>
  </si>
  <si>
    <t>Klassische und Byzantinische Archäologie</t>
  </si>
  <si>
    <t>Osteuropastudien/Slavistik</t>
  </si>
  <si>
    <t>Pharmazie</t>
  </si>
  <si>
    <t>Physik</t>
  </si>
  <si>
    <t>Religionswissenschaft</t>
  </si>
  <si>
    <t>Ur- &amp; Frühgeschichte/Vorderasiatische Archäologie (UFG/VA)</t>
  </si>
  <si>
    <t>Informatik (+Mathe, + Physik)</t>
  </si>
  <si>
    <r>
      <t>Endgültiges Budget</t>
    </r>
    <r>
      <rPr>
        <b/>
        <vertAlign val="superscript"/>
        <sz val="11"/>
        <color theme="1"/>
        <rFont val="Calibri"/>
        <family val="2"/>
        <scheme val="minor"/>
      </rPr>
      <t>(inklusive Rücklagen + Einnahmen)</t>
    </r>
  </si>
  <si>
    <t>Einstellung in dezentrale Rücklage für 2023</t>
  </si>
  <si>
    <t>geplante gemischten Einnahmen</t>
  </si>
  <si>
    <t>Ansatz</t>
  </si>
  <si>
    <t>Einstellung in die zentralen Rücklagen</t>
  </si>
  <si>
    <t>Externe Verpflegung (in Zukunft 750)</t>
  </si>
  <si>
    <t>Rückzahlung 9 €-Ticket</t>
  </si>
  <si>
    <t>41</t>
  </si>
  <si>
    <t>461</t>
  </si>
  <si>
    <t>Rücklagen Doktorandenkonvent</t>
  </si>
  <si>
    <t>Ausgaben gesamt (ohne Rücklagen)</t>
  </si>
  <si>
    <t>Einsatzgebiet</t>
  </si>
  <si>
    <t>Anzahl</t>
  </si>
  <si>
    <t xml:space="preserve">In % einer VZ </t>
  </si>
  <si>
    <t>verwendete Mittel pro Stelle</t>
  </si>
  <si>
    <t>Finanzen</t>
  </si>
  <si>
    <t>Belegprüfung</t>
  </si>
  <si>
    <t>BfH</t>
  </si>
  <si>
    <t>E11</t>
  </si>
  <si>
    <t>Überweisung/Buchhaltung</t>
  </si>
  <si>
    <t>E6</t>
  </si>
  <si>
    <t>Gremien</t>
  </si>
  <si>
    <t>Gremiensupport</t>
  </si>
  <si>
    <t>EDV</t>
  </si>
  <si>
    <t>EDV-Service</t>
  </si>
  <si>
    <t>E8</t>
  </si>
  <si>
    <t>Server/Administration</t>
  </si>
  <si>
    <t>E9b</t>
  </si>
  <si>
    <t>Büro/Service</t>
  </si>
  <si>
    <t>Ausleihe/Räume/Beschaffung</t>
  </si>
  <si>
    <t>E9a</t>
  </si>
  <si>
    <t>Schwerpunkt engl. Öff.-Arbeit</t>
  </si>
  <si>
    <t>Gruppe</t>
  </si>
  <si>
    <t>geplante Mittel pro Stelle</t>
  </si>
  <si>
    <t>E4</t>
  </si>
  <si>
    <t>E5</t>
  </si>
  <si>
    <t>im nächsten Jahr aus der Zuweisung abgezogen</t>
  </si>
  <si>
    <t>Differenz zu 410 entsteht durch in diesem Jahr getätigte Nachzahlungen für das Vorjahr</t>
  </si>
  <si>
    <t>Ausgaben (ohne Rücklagen, ohne durchlaufende Posten)</t>
  </si>
  <si>
    <t>zu viel gezahlte Beiträge</t>
  </si>
  <si>
    <t>Rückerstattung 9€-Ticket-Beiträge</t>
  </si>
  <si>
    <t>SOLL</t>
  </si>
  <si>
    <r>
      <t xml:space="preserve">HABEN </t>
    </r>
    <r>
      <rPr>
        <b/>
        <sz val="8"/>
        <color theme="1"/>
        <rFont val="Calibri"/>
        <family val="2"/>
        <scheme val="minor"/>
      </rPr>
      <t>(Zuweisungen, Rücklagen + tatsächliche Einnahmen)</t>
    </r>
  </si>
  <si>
    <t>Differenz</t>
  </si>
  <si>
    <t>SALDO</t>
  </si>
  <si>
    <t>Einnahmen ohne Durchlaufposten (ohne Rücklagen)</t>
  </si>
  <si>
    <t>Einnahmen gesamt (inkl. Rücklagen)</t>
  </si>
  <si>
    <t>Rücklagen aus dem Vorjahr (Kontostand 31.12.2021)</t>
  </si>
  <si>
    <t>Entnahme aus Rücklagen (Probephase Theaterflatrate)</t>
  </si>
  <si>
    <t>Investitionen (Kontostand zum 31.12.2022)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</si>
</sst>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407]General"/>
    <numFmt numFmtId="166" formatCode="#,##0.00&quot; €&quot;;[Red]\-#,##0.00&quot; €&quot;"/>
    <numFmt numFmtId="167" formatCode="_-* #,##0.00\ &quot;DM&quot;_-;\-* #,##0.00\ &quot;DM&quot;_-;_-* &quot;-&quot;??\ &quot;DM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6" fillId="0" borderId="0"/>
    <xf numFmtId="0" fontId="20" fillId="0" borderId="0"/>
    <xf numFmtId="167" fontId="20" fillId="0" borderId="0" applyFont="0" applyFill="0" applyBorder="0" applyAlignment="0" applyProtection="0"/>
    <xf numFmtId="0" fontId="22" fillId="0" borderId="0"/>
  </cellStyleXfs>
  <cellXfs count="194">
    <xf numFmtId="0" fontId="0" fillId="0" borderId="0" xfId="0"/>
    <xf numFmtId="0" fontId="6" fillId="0" borderId="1" xfId="0" applyFont="1" applyFill="1" applyBorder="1"/>
    <xf numFmtId="0" fontId="9" fillId="0" borderId="0" xfId="0" applyFont="1" applyFill="1" applyAlignment="1">
      <alignment horizontal="center" vertical="center"/>
    </xf>
    <xf numFmtId="0" fontId="6" fillId="0" borderId="3" xfId="0" applyFont="1" applyFill="1" applyBorder="1"/>
    <xf numFmtId="164" fontId="6" fillId="0" borderId="4" xfId="0" applyNumberFormat="1" applyFont="1" applyFill="1" applyBorder="1"/>
    <xf numFmtId="0" fontId="0" fillId="0" borderId="5" xfId="0" applyFont="1" applyFill="1" applyBorder="1"/>
    <xf numFmtId="8" fontId="0" fillId="5" borderId="6" xfId="0" applyNumberFormat="1" applyFont="1" applyFill="1" applyBorder="1"/>
    <xf numFmtId="0" fontId="0" fillId="5" borderId="8" xfId="0" applyFont="1" applyFill="1" applyBorder="1"/>
    <xf numFmtId="49" fontId="0" fillId="0" borderId="9" xfId="0" applyNumberFormat="1" applyFont="1" applyFill="1" applyBorder="1"/>
    <xf numFmtId="0" fontId="11" fillId="0" borderId="0" xfId="0" applyFont="1" applyFill="1" applyBorder="1" applyAlignment="1"/>
    <xf numFmtId="8" fontId="0" fillId="5" borderId="9" xfId="0" applyNumberFormat="1" applyFont="1" applyFill="1" applyBorder="1"/>
    <xf numFmtId="0" fontId="0" fillId="5" borderId="10" xfId="0" applyFont="1" applyFill="1" applyBorder="1"/>
    <xf numFmtId="49" fontId="6" fillId="0" borderId="11" xfId="0" applyNumberFormat="1" applyFont="1" applyFill="1" applyBorder="1"/>
    <xf numFmtId="0" fontId="6" fillId="0" borderId="12" xfId="0" applyFont="1" applyFill="1" applyBorder="1"/>
    <xf numFmtId="8" fontId="0" fillId="5" borderId="11" xfId="0" applyNumberFormat="1" applyFont="1" applyFill="1" applyBorder="1"/>
    <xf numFmtId="0" fontId="0" fillId="5" borderId="13" xfId="0" applyFont="1" applyFill="1" applyBorder="1"/>
    <xf numFmtId="0" fontId="0" fillId="0" borderId="0" xfId="0" applyFont="1"/>
    <xf numFmtId="49" fontId="11" fillId="6" borderId="0" xfId="0" applyNumberFormat="1" applyFont="1" applyFill="1"/>
    <xf numFmtId="0" fontId="11" fillId="6" borderId="0" xfId="0" applyFont="1" applyFill="1"/>
    <xf numFmtId="8" fontId="0" fillId="6" borderId="12" xfId="0" applyNumberFormat="1" applyFont="1" applyFill="1" applyBorder="1"/>
    <xf numFmtId="0" fontId="0" fillId="6" borderId="14" xfId="0" applyFont="1" applyFill="1" applyBorder="1"/>
    <xf numFmtId="8" fontId="0" fillId="0" borderId="12" xfId="0" applyNumberFormat="1" applyFont="1" applyFill="1" applyBorder="1"/>
    <xf numFmtId="0" fontId="0" fillId="0" borderId="14" xfId="0" applyFont="1" applyFill="1" applyBorder="1"/>
    <xf numFmtId="49" fontId="6" fillId="0" borderId="6" xfId="0" applyNumberFormat="1" applyFont="1" applyFill="1" applyBorder="1"/>
    <xf numFmtId="0" fontId="6" fillId="0" borderId="7" xfId="0" applyFont="1" applyFill="1" applyBorder="1"/>
    <xf numFmtId="49" fontId="0" fillId="0" borderId="15" xfId="0" applyNumberFormat="1" applyFont="1" applyFill="1" applyBorder="1"/>
    <xf numFmtId="0" fontId="0" fillId="0" borderId="16" xfId="0" applyFont="1" applyFill="1" applyBorder="1"/>
    <xf numFmtId="0" fontId="0" fillId="0" borderId="9" xfId="0" applyFont="1" applyFill="1" applyBorder="1"/>
    <xf numFmtId="0" fontId="0" fillId="0" borderId="0" xfId="0" applyFont="1" applyBorder="1"/>
    <xf numFmtId="0" fontId="12" fillId="0" borderId="0" xfId="0" applyFont="1" applyFill="1" applyBorder="1"/>
    <xf numFmtId="164" fontId="12" fillId="5" borderId="9" xfId="0" applyNumberFormat="1" applyFont="1" applyFill="1" applyBorder="1"/>
    <xf numFmtId="0" fontId="12" fillId="0" borderId="0" xfId="0" quotePrefix="1" applyFont="1" applyBorder="1"/>
    <xf numFmtId="0" fontId="0" fillId="0" borderId="0" xfId="0" applyFont="1" applyFill="1" applyBorder="1"/>
    <xf numFmtId="164" fontId="6" fillId="5" borderId="11" xfId="0" applyNumberFormat="1" applyFont="1" applyFill="1" applyBorder="1"/>
    <xf numFmtId="164" fontId="6" fillId="5" borderId="13" xfId="0" applyNumberFormat="1" applyFont="1" applyFill="1" applyBorder="1"/>
    <xf numFmtId="49" fontId="0" fillId="6" borderId="0" xfId="0" applyNumberFormat="1" applyFont="1" applyFill="1" applyBorder="1"/>
    <xf numFmtId="0" fontId="0" fillId="6" borderId="0" xfId="0" applyFont="1" applyFill="1" applyBorder="1"/>
    <xf numFmtId="8" fontId="6" fillId="5" borderId="6" xfId="0" applyNumberFormat="1" applyFont="1" applyFill="1" applyBorder="1"/>
    <xf numFmtId="0" fontId="6" fillId="0" borderId="0" xfId="0" applyFont="1"/>
    <xf numFmtId="0" fontId="0" fillId="0" borderId="0" xfId="0" applyBorder="1"/>
    <xf numFmtId="0" fontId="0" fillId="0" borderId="9" xfId="0" applyFont="1" applyBorder="1"/>
    <xf numFmtId="49" fontId="0" fillId="0" borderId="0" xfId="0" applyNumberFormat="1" applyFont="1" applyFill="1" applyBorder="1"/>
    <xf numFmtId="8" fontId="0" fillId="6" borderId="0" xfId="0" applyNumberFormat="1" applyFont="1" applyFill="1" applyBorder="1"/>
    <xf numFmtId="8" fontId="0" fillId="0" borderId="0" xfId="0" applyNumberFormat="1" applyFont="1" applyFill="1" applyBorder="1"/>
    <xf numFmtId="0" fontId="0" fillId="0" borderId="7" xfId="0" applyFont="1" applyFill="1" applyBorder="1"/>
    <xf numFmtId="0" fontId="6" fillId="0" borderId="0" xfId="0" applyFont="1" applyFill="1" applyBorder="1"/>
    <xf numFmtId="164" fontId="0" fillId="5" borderId="10" xfId="0" applyNumberFormat="1" applyFont="1" applyFill="1" applyBorder="1"/>
    <xf numFmtId="8" fontId="0" fillId="5" borderId="10" xfId="0" applyNumberFormat="1" applyFont="1" applyFill="1" applyBorder="1"/>
    <xf numFmtId="0" fontId="11" fillId="0" borderId="0" xfId="0" applyFont="1" applyFill="1" applyBorder="1"/>
    <xf numFmtId="0" fontId="0" fillId="0" borderId="9" xfId="0" applyBorder="1"/>
    <xf numFmtId="0" fontId="6" fillId="0" borderId="11" xfId="0" applyFont="1" applyFill="1" applyBorder="1"/>
    <xf numFmtId="0" fontId="0" fillId="6" borderId="12" xfId="0" applyFont="1" applyFill="1" applyBorder="1"/>
    <xf numFmtId="0" fontId="0" fillId="0" borderId="12" xfId="0" applyFont="1" applyFill="1" applyBorder="1"/>
    <xf numFmtId="0" fontId="13" fillId="0" borderId="16" xfId="1" applyFont="1" applyFill="1" applyBorder="1"/>
    <xf numFmtId="49" fontId="0" fillId="0" borderId="1" xfId="0" applyNumberFormat="1" applyFont="1" applyFill="1" applyBorder="1"/>
    <xf numFmtId="0" fontId="0" fillId="0" borderId="17" xfId="0" applyFont="1" applyFill="1" applyBorder="1"/>
    <xf numFmtId="49" fontId="15" fillId="0" borderId="1" xfId="0" applyNumberFormat="1" applyFont="1" applyFill="1" applyBorder="1"/>
    <xf numFmtId="0" fontId="0" fillId="0" borderId="16" xfId="2" applyFont="1" applyFill="1" applyBorder="1"/>
    <xf numFmtId="0" fontId="0" fillId="5" borderId="10" xfId="0" applyFill="1" applyBorder="1"/>
    <xf numFmtId="0" fontId="0" fillId="0" borderId="6" xfId="0" applyFont="1" applyFill="1" applyBorder="1"/>
    <xf numFmtId="0" fontId="0" fillId="0" borderId="7" xfId="0" applyFont="1" applyBorder="1"/>
    <xf numFmtId="164" fontId="0" fillId="5" borderId="9" xfId="0" applyNumberFormat="1" applyFont="1" applyFill="1" applyBorder="1"/>
    <xf numFmtId="49" fontId="0" fillId="0" borderId="11" xfId="0" applyNumberFormat="1" applyFont="1" applyFill="1" applyBorder="1"/>
    <xf numFmtId="49" fontId="0" fillId="0" borderId="0" xfId="0" applyNumberFormat="1" applyFont="1"/>
    <xf numFmtId="8" fontId="0" fillId="0" borderId="0" xfId="0" applyNumberFormat="1" applyFont="1"/>
    <xf numFmtId="44" fontId="16" fillId="0" borderId="1" xfId="5" applyFont="1" applyFill="1" applyBorder="1"/>
    <xf numFmtId="8" fontId="0" fillId="0" borderId="21" xfId="0" applyNumberFormat="1" applyFill="1" applyBorder="1"/>
    <xf numFmtId="0" fontId="0" fillId="0" borderId="0" xfId="0" applyFill="1"/>
    <xf numFmtId="164" fontId="0" fillId="5" borderId="0" xfId="0" applyNumberFormat="1" applyFont="1" applyFill="1" applyBorder="1"/>
    <xf numFmtId="8" fontId="0" fillId="5" borderId="0" xfId="0" applyNumberFormat="1" applyFont="1" applyFill="1" applyBorder="1"/>
    <xf numFmtId="49" fontId="12" fillId="0" borderId="1" xfId="0" applyNumberFormat="1" applyFont="1" applyFill="1" applyBorder="1"/>
    <xf numFmtId="0" fontId="12" fillId="0" borderId="16" xfId="0" applyFont="1" applyFill="1" applyBorder="1"/>
    <xf numFmtId="8" fontId="12" fillId="5" borderId="9" xfId="0" applyNumberFormat="1" applyFont="1" applyFill="1" applyBorder="1"/>
    <xf numFmtId="0" fontId="12" fillId="5" borderId="10" xfId="0" applyFont="1" applyFill="1" applyBorder="1"/>
    <xf numFmtId="49" fontId="12" fillId="0" borderId="15" xfId="0" applyNumberFormat="1" applyFont="1" applyFill="1" applyBorder="1"/>
    <xf numFmtId="8" fontId="17" fillId="5" borderId="9" xfId="0" applyNumberFormat="1" applyFont="1" applyFill="1" applyBorder="1"/>
    <xf numFmtId="49" fontId="12" fillId="0" borderId="18" xfId="0" applyNumberFormat="1" applyFont="1" applyFill="1" applyBorder="1"/>
    <xf numFmtId="164" fontId="12" fillId="5" borderId="9" xfId="3" applyNumberFormat="1" applyFont="1" applyFill="1" applyBorder="1"/>
    <xf numFmtId="0" fontId="0" fillId="5" borderId="7" xfId="0" applyFont="1" applyFill="1" applyBorder="1"/>
    <xf numFmtId="0" fontId="12" fillId="5" borderId="0" xfId="0" applyFont="1" applyFill="1" applyBorder="1"/>
    <xf numFmtId="0" fontId="0" fillId="5" borderId="0" xfId="0" applyFont="1" applyFill="1" applyBorder="1"/>
    <xf numFmtId="8" fontId="12" fillId="5" borderId="10" xfId="0" applyNumberFormat="1" applyFont="1" applyFill="1" applyBorder="1"/>
    <xf numFmtId="0" fontId="12" fillId="0" borderId="0" xfId="2" applyFont="1" applyFill="1" applyBorder="1"/>
    <xf numFmtId="8" fontId="0" fillId="5" borderId="8" xfId="0" applyNumberFormat="1" applyFont="1" applyFill="1" applyBorder="1"/>
    <xf numFmtId="0" fontId="6" fillId="0" borderId="24" xfId="0" applyFont="1" applyBorder="1"/>
    <xf numFmtId="0" fontId="6" fillId="0" borderId="22" xfId="0" applyFont="1" applyBorder="1"/>
    <xf numFmtId="0" fontId="6" fillId="0" borderId="14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14" xfId="0" applyFont="1" applyBorder="1"/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0" fillId="0" borderId="7" xfId="0" applyBorder="1"/>
    <xf numFmtId="0" fontId="0" fillId="0" borderId="25" xfId="0" applyBorder="1"/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23" xfId="0" applyNumberFormat="1" applyBorder="1" applyAlignment="1">
      <alignment horizontal="left"/>
    </xf>
    <xf numFmtId="164" fontId="0" fillId="0" borderId="23" xfId="0" applyNumberFormat="1" applyBorder="1"/>
    <xf numFmtId="0" fontId="0" fillId="0" borderId="1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1" fontId="0" fillId="0" borderId="26" xfId="0" applyNumberFormat="1" applyBorder="1" applyAlignment="1">
      <alignment horizontal="left"/>
    </xf>
    <xf numFmtId="164" fontId="0" fillId="0" borderId="26" xfId="0" applyNumberFormat="1" applyBorder="1"/>
    <xf numFmtId="1" fontId="0" fillId="0" borderId="25" xfId="0" applyNumberFormat="1" applyBorder="1"/>
    <xf numFmtId="164" fontId="0" fillId="0" borderId="25" xfId="0" applyNumberFormat="1" applyBorder="1"/>
    <xf numFmtId="0" fontId="6" fillId="0" borderId="23" xfId="0" applyFont="1" applyBorder="1" applyAlignment="1">
      <alignment horizontal="left"/>
    </xf>
    <xf numFmtId="164" fontId="0" fillId="0" borderId="23" xfId="4" applyNumberFormat="1" applyFont="1" applyBorder="1"/>
    <xf numFmtId="164" fontId="0" fillId="0" borderId="22" xfId="0" applyNumberFormat="1" applyBorder="1"/>
    <xf numFmtId="164" fontId="0" fillId="0" borderId="0" xfId="4" applyNumberFormat="1" applyFont="1" applyBorder="1"/>
    <xf numFmtId="8" fontId="0" fillId="0" borderId="0" xfId="0" applyNumberFormat="1"/>
    <xf numFmtId="166" fontId="19" fillId="0" borderId="0" xfId="0" quotePrefix="1" applyNumberFormat="1" applyFont="1" applyAlignment="1">
      <alignment horizontal="right"/>
    </xf>
    <xf numFmtId="166" fontId="19" fillId="0" borderId="0" xfId="0" quotePrefix="1" applyNumberFormat="1" applyFont="1" applyFill="1" applyAlignment="1">
      <alignment horizontal="right"/>
    </xf>
    <xf numFmtId="166" fontId="0" fillId="0" borderId="0" xfId="0" applyNumberFormat="1"/>
    <xf numFmtId="164" fontId="0" fillId="0" borderId="0" xfId="0" applyNumberFormat="1" applyFont="1"/>
    <xf numFmtId="8" fontId="6" fillId="7" borderId="7" xfId="0" applyNumberFormat="1" applyFont="1" applyFill="1" applyBorder="1"/>
    <xf numFmtId="8" fontId="0" fillId="7" borderId="10" xfId="0" applyNumberFormat="1" applyFont="1" applyFill="1" applyBorder="1"/>
    <xf numFmtId="8" fontId="0" fillId="7" borderId="0" xfId="0" applyNumberFormat="1" applyFont="1" applyFill="1" applyBorder="1"/>
    <xf numFmtId="8" fontId="12" fillId="7" borderId="0" xfId="0" applyNumberFormat="1" applyFont="1" applyFill="1" applyBorder="1"/>
    <xf numFmtId="0" fontId="0" fillId="7" borderId="10" xfId="0" applyFont="1" applyFill="1" applyBorder="1"/>
    <xf numFmtId="8" fontId="18" fillId="7" borderId="6" xfId="0" applyNumberFormat="1" applyFont="1" applyFill="1" applyBorder="1"/>
    <xf numFmtId="0" fontId="6" fillId="7" borderId="8" xfId="0" applyFont="1" applyFill="1" applyBorder="1"/>
    <xf numFmtId="8" fontId="12" fillId="7" borderId="9" xfId="0" applyNumberFormat="1" applyFont="1" applyFill="1" applyBorder="1"/>
    <xf numFmtId="8" fontId="0" fillId="7" borderId="9" xfId="0" applyNumberFormat="1" applyFont="1" applyFill="1" applyBorder="1"/>
    <xf numFmtId="164" fontId="6" fillId="7" borderId="13" xfId="0" applyNumberFormat="1" applyFont="1" applyFill="1" applyBorder="1"/>
    <xf numFmtId="8" fontId="0" fillId="7" borderId="6" xfId="0" applyNumberFormat="1" applyFont="1" applyFill="1" applyBorder="1"/>
    <xf numFmtId="8" fontId="0" fillId="7" borderId="8" xfId="0" applyNumberFormat="1" applyFont="1" applyFill="1" applyBorder="1"/>
    <xf numFmtId="164" fontId="12" fillId="7" borderId="9" xfId="0" applyNumberFormat="1" applyFont="1" applyFill="1" applyBorder="1"/>
    <xf numFmtId="8" fontId="0" fillId="7" borderId="7" xfId="0" applyNumberFormat="1" applyFont="1" applyFill="1" applyBorder="1"/>
    <xf numFmtId="0" fontId="0" fillId="7" borderId="8" xfId="0" applyFont="1" applyFill="1" applyBorder="1"/>
    <xf numFmtId="8" fontId="0" fillId="7" borderId="12" xfId="0" applyNumberFormat="1" applyFont="1" applyFill="1" applyBorder="1"/>
    <xf numFmtId="0" fontId="0" fillId="7" borderId="13" xfId="0" applyFont="1" applyFill="1" applyBorder="1"/>
    <xf numFmtId="164" fontId="0" fillId="7" borderId="10" xfId="0" applyNumberFormat="1" applyFont="1" applyFill="1" applyBorder="1"/>
    <xf numFmtId="0" fontId="12" fillId="7" borderId="10" xfId="0" applyFont="1" applyFill="1" applyBorder="1"/>
    <xf numFmtId="8" fontId="17" fillId="7" borderId="9" xfId="0" applyNumberFormat="1" applyFont="1" applyFill="1" applyBorder="1"/>
    <xf numFmtId="164" fontId="12" fillId="7" borderId="9" xfId="3" applyNumberFormat="1" applyFont="1" applyFill="1" applyBorder="1"/>
    <xf numFmtId="164" fontId="6" fillId="7" borderId="12" xfId="0" applyNumberFormat="1" applyFont="1" applyFill="1" applyBorder="1"/>
    <xf numFmtId="0" fontId="0" fillId="7" borderId="10" xfId="0" applyFill="1" applyBorder="1"/>
    <xf numFmtId="164" fontId="0" fillId="7" borderId="9" xfId="0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164" fontId="0" fillId="0" borderId="0" xfId="0" applyNumberFormat="1" applyFont="1" applyFill="1"/>
    <xf numFmtId="0" fontId="0" fillId="0" borderId="0" xfId="0" applyFont="1" applyFill="1"/>
    <xf numFmtId="8" fontId="0" fillId="0" borderId="0" xfId="0" applyNumberFormat="1" applyFont="1" applyFill="1"/>
    <xf numFmtId="8" fontId="0" fillId="0" borderId="0" xfId="0" applyNumberFormat="1" applyFill="1"/>
    <xf numFmtId="0" fontId="0" fillId="0" borderId="16" xfId="0" applyFill="1" applyBorder="1"/>
    <xf numFmtId="0" fontId="0" fillId="0" borderId="29" xfId="0" applyBorder="1"/>
    <xf numFmtId="8" fontId="0" fillId="0" borderId="0" xfId="0" applyNumberFormat="1" applyFill="1" applyBorder="1"/>
    <xf numFmtId="8" fontId="0" fillId="0" borderId="0" xfId="0" applyNumberFormat="1" applyFill="1" applyBorder="1" applyAlignment="1">
      <alignment horizontal="left"/>
    </xf>
    <xf numFmtId="8" fontId="0" fillId="0" borderId="28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/>
    <xf numFmtId="0" fontId="0" fillId="0" borderId="14" xfId="0" applyBorder="1"/>
    <xf numFmtId="49" fontId="6" fillId="8" borderId="11" xfId="0" applyNumberFormat="1" applyFont="1" applyFill="1" applyBorder="1"/>
    <xf numFmtId="0" fontId="6" fillId="8" borderId="12" xfId="0" applyFont="1" applyFill="1" applyBorder="1"/>
    <xf numFmtId="164" fontId="6" fillId="8" borderId="11" xfId="0" applyNumberFormat="1" applyFont="1" applyFill="1" applyBorder="1"/>
    <xf numFmtId="164" fontId="14" fillId="8" borderId="13" xfId="0" applyNumberFormat="1" applyFont="1" applyFill="1" applyBorder="1"/>
    <xf numFmtId="164" fontId="14" fillId="8" borderId="12" xfId="0" applyNumberFormat="1" applyFont="1" applyFill="1" applyBorder="1"/>
    <xf numFmtId="8" fontId="6" fillId="8" borderId="11" xfId="0" applyNumberFormat="1" applyFont="1" applyFill="1" applyBorder="1"/>
    <xf numFmtId="8" fontId="6" fillId="8" borderId="13" xfId="0" applyNumberFormat="1" applyFont="1" applyFill="1" applyBorder="1"/>
    <xf numFmtId="8" fontId="6" fillId="8" borderId="12" xfId="0" applyNumberFormat="1" applyFont="1" applyFill="1" applyBorder="1"/>
    <xf numFmtId="164" fontId="6" fillId="8" borderId="12" xfId="0" applyNumberFormat="1" applyFont="1" applyFill="1" applyBorder="1"/>
    <xf numFmtId="164" fontId="6" fillId="8" borderId="13" xfId="0" applyNumberFormat="1" applyFont="1" applyFill="1" applyBorder="1"/>
    <xf numFmtId="164" fontId="6" fillId="8" borderId="27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2" xfId="0" applyFont="1" applyFill="1" applyBorder="1" applyAlignment="1">
      <alignment horizontal="center"/>
    </xf>
    <xf numFmtId="8" fontId="6" fillId="0" borderId="2" xfId="0" applyNumberFormat="1" applyFont="1" applyFill="1" applyBorder="1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65" fontId="16" fillId="0" borderId="0" xfId="6" applyFill="1"/>
    <xf numFmtId="164" fontId="0" fillId="0" borderId="1" xfId="4" applyNumberFormat="1" applyFont="1" applyFill="1" applyBorder="1"/>
    <xf numFmtId="8" fontId="0" fillId="0" borderId="1" xfId="0" applyNumberFormat="1" applyFill="1" applyBorder="1"/>
    <xf numFmtId="8" fontId="0" fillId="0" borderId="16" xfId="0" applyNumberFormat="1" applyFill="1" applyBorder="1"/>
    <xf numFmtId="8" fontId="0" fillId="0" borderId="19" xfId="0" applyNumberFormat="1" applyFill="1" applyBorder="1"/>
    <xf numFmtId="0" fontId="0" fillId="0" borderId="1" xfId="0" applyFill="1" applyBorder="1" applyAlignment="1">
      <alignment horizontal="left"/>
    </xf>
    <xf numFmtId="165" fontId="16" fillId="0" borderId="20" xfId="6" applyFill="1" applyBorder="1"/>
    <xf numFmtId="164" fontId="6" fillId="0" borderId="1" xfId="4" applyNumberFormat="1" applyFont="1" applyFill="1" applyBorder="1"/>
    <xf numFmtId="8" fontId="6" fillId="0" borderId="19" xfId="0" applyNumberFormat="1" applyFont="1" applyFill="1" applyBorder="1"/>
    <xf numFmtId="0" fontId="0" fillId="9" borderId="1" xfId="0" applyFill="1" applyBorder="1"/>
    <xf numFmtId="165" fontId="16" fillId="9" borderId="0" xfId="6" applyFill="1"/>
    <xf numFmtId="44" fontId="16" fillId="9" borderId="1" xfId="5" applyFont="1" applyFill="1" applyBorder="1"/>
    <xf numFmtId="164" fontId="0" fillId="9" borderId="1" xfId="4" applyNumberFormat="1" applyFont="1" applyFill="1" applyBorder="1"/>
    <xf numFmtId="0" fontId="0" fillId="9" borderId="0" xfId="0" applyFill="1"/>
    <xf numFmtId="8" fontId="0" fillId="9" borderId="1" xfId="0" applyNumberFormat="1" applyFill="1" applyBorder="1"/>
    <xf numFmtId="8" fontId="0" fillId="9" borderId="16" xfId="0" applyNumberFormat="1" applyFill="1" applyBorder="1"/>
    <xf numFmtId="8" fontId="0" fillId="9" borderId="19" xfId="0" applyNumberFormat="1" applyFill="1" applyBorder="1"/>
    <xf numFmtId="49" fontId="23" fillId="9" borderId="0" xfId="0" applyNumberFormat="1" applyFont="1" applyFill="1"/>
  </cellXfs>
  <cellStyles count="10">
    <cellStyle name="Excel Built-in Normal" xfId="6" xr:uid="{2C4EB1BC-E4C2-4203-8369-53B46BE9617F}"/>
    <cellStyle name="Gut" xfId="1" builtinId="26"/>
    <cellStyle name="Neutral" xfId="3" builtinId="28"/>
    <cellStyle name="Schlecht" xfId="2" builtinId="27"/>
    <cellStyle name="Standard" xfId="0" builtinId="0"/>
    <cellStyle name="Standard 2" xfId="7" xr:uid="{00000000-0005-0000-0000-000031000000}"/>
    <cellStyle name="Standard 3" xfId="9" xr:uid="{5A50136D-6E79-40DA-90CA-AB7B8A23A614}"/>
    <cellStyle name="Währung" xfId="5" builtinId="4"/>
    <cellStyle name="Währung 2" xfId="4" xr:uid="{D1ACCA64-4910-4240-8E1C-5CA24BA59162}"/>
    <cellStyle name="Währung 3" xfId="8" xr:uid="{00000000-0005-0000-0000-000032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50800</xdr:rowOff>
    </xdr:from>
    <xdr:to>
      <xdr:col>6</xdr:col>
      <xdr:colOff>167901</xdr:colOff>
      <xdr:row>0</xdr:row>
      <xdr:rowOff>1170578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E6C840-AA3A-4FB0-9F29-A5994A7BA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50800"/>
          <a:ext cx="2806326" cy="81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9037-D6DD-44E8-B914-1B71F0D172AA}">
  <sheetPr>
    <pageSetUpPr fitToPage="1"/>
  </sheetPr>
  <dimension ref="A1:J203"/>
  <sheetViews>
    <sheetView topLeftCell="A169" zoomScaleNormal="100" workbookViewId="0">
      <selection sqref="A1:G202"/>
    </sheetView>
  </sheetViews>
  <sheetFormatPr baseColWidth="10" defaultRowHeight="15" x14ac:dyDescent="0.25"/>
  <cols>
    <col min="1" max="1" width="13.140625" customWidth="1"/>
    <col min="2" max="2" width="60.5703125" customWidth="1"/>
    <col min="3" max="3" width="20.42578125" customWidth="1"/>
    <col min="4" max="4" width="21.7109375" customWidth="1"/>
    <col min="5" max="5" width="22" customWidth="1"/>
    <col min="6" max="6" width="17.5703125" customWidth="1"/>
    <col min="7" max="7" width="27.7109375" customWidth="1"/>
    <col min="8" max="8" width="48.28515625" customWidth="1"/>
  </cols>
  <sheetData>
    <row r="1" spans="1:10" ht="92.25" customHeight="1" x14ac:dyDescent="0.25">
      <c r="A1" s="163" t="s">
        <v>44</v>
      </c>
      <c r="B1" s="163"/>
      <c r="C1" s="163"/>
      <c r="D1" s="163"/>
    </row>
    <row r="2" spans="1:10" ht="26.25" x14ac:dyDescent="0.25">
      <c r="A2" s="2"/>
      <c r="B2" s="2"/>
      <c r="C2" s="164" t="s">
        <v>269</v>
      </c>
      <c r="D2" s="164"/>
      <c r="E2" s="164" t="s">
        <v>45</v>
      </c>
      <c r="F2" s="164"/>
      <c r="G2" s="138" t="s">
        <v>309</v>
      </c>
    </row>
    <row r="3" spans="1:10" ht="15.75" thickBot="1" x14ac:dyDescent="0.3">
      <c r="A3" s="3" t="s">
        <v>46</v>
      </c>
      <c r="B3" s="3" t="s">
        <v>47</v>
      </c>
      <c r="C3" s="4"/>
      <c r="D3" s="5"/>
      <c r="E3" s="144"/>
      <c r="F3" s="145"/>
    </row>
    <row r="4" spans="1:10" ht="15.75" x14ac:dyDescent="0.25">
      <c r="A4" s="165" t="s">
        <v>48</v>
      </c>
      <c r="B4" s="166"/>
      <c r="C4" s="6"/>
      <c r="D4" s="7"/>
      <c r="E4" s="116"/>
      <c r="F4" s="118"/>
      <c r="G4" s="32"/>
    </row>
    <row r="5" spans="1:10" x14ac:dyDescent="0.25">
      <c r="A5" s="8"/>
      <c r="B5" s="9"/>
      <c r="C5" s="10"/>
      <c r="D5" s="11"/>
      <c r="E5" s="116"/>
      <c r="F5" s="118"/>
      <c r="G5" s="32"/>
    </row>
    <row r="6" spans="1:10" ht="15.75" thickBot="1" x14ac:dyDescent="0.3">
      <c r="A6" s="12">
        <v>0</v>
      </c>
      <c r="B6" s="13" t="s">
        <v>49</v>
      </c>
      <c r="C6" s="14">
        <v>0</v>
      </c>
      <c r="D6" s="15"/>
      <c r="E6" s="129"/>
      <c r="F6" s="130"/>
      <c r="G6" s="32"/>
      <c r="H6" s="141"/>
    </row>
    <row r="7" spans="1:10" ht="15.75" thickBot="1" x14ac:dyDescent="0.3">
      <c r="A7" s="17"/>
      <c r="B7" s="18"/>
      <c r="C7" s="19"/>
      <c r="D7" s="20"/>
      <c r="E7" s="21"/>
      <c r="F7" s="22"/>
      <c r="G7" s="32"/>
      <c r="H7" s="67"/>
      <c r="J7" s="109"/>
    </row>
    <row r="8" spans="1:10" x14ac:dyDescent="0.25">
      <c r="A8" s="23" t="s">
        <v>50</v>
      </c>
      <c r="B8" s="24" t="s">
        <v>51</v>
      </c>
      <c r="C8" s="6"/>
      <c r="D8" s="7"/>
      <c r="E8" s="124"/>
      <c r="F8" s="125"/>
      <c r="G8" s="43"/>
      <c r="H8" s="67"/>
    </row>
    <row r="9" spans="1:10" x14ac:dyDescent="0.25">
      <c r="A9" s="25" t="s">
        <v>52</v>
      </c>
      <c r="B9" s="26" t="s">
        <v>53</v>
      </c>
      <c r="C9" s="10"/>
      <c r="D9" s="47">
        <v>550000</v>
      </c>
      <c r="E9" s="122"/>
      <c r="F9" s="115">
        <v>507810</v>
      </c>
      <c r="G9" s="43">
        <f>F9-D9</f>
        <v>-42190</v>
      </c>
    </row>
    <row r="10" spans="1:10" x14ac:dyDescent="0.25">
      <c r="A10" s="27"/>
      <c r="B10" s="29" t="s">
        <v>54</v>
      </c>
      <c r="C10" s="30">
        <f>329500</f>
        <v>329500</v>
      </c>
      <c r="D10" s="11"/>
      <c r="E10" s="126">
        <f>F9*0.55</f>
        <v>279295.5</v>
      </c>
      <c r="F10" s="115"/>
      <c r="G10" s="43"/>
    </row>
    <row r="11" spans="1:10" x14ac:dyDescent="0.25">
      <c r="A11" s="27"/>
      <c r="B11" s="31" t="s">
        <v>55</v>
      </c>
      <c r="C11" s="30">
        <f>220500</f>
        <v>220500</v>
      </c>
      <c r="D11" s="11"/>
      <c r="E11" s="126">
        <f>F9*0.45</f>
        <v>228514.5</v>
      </c>
      <c r="F11" s="115"/>
      <c r="G11" s="43"/>
    </row>
    <row r="12" spans="1:10" x14ac:dyDescent="0.25">
      <c r="A12" s="27"/>
      <c r="B12" s="32"/>
      <c r="C12" s="10"/>
      <c r="D12" s="11"/>
      <c r="E12" s="122"/>
      <c r="F12" s="115"/>
      <c r="G12" s="43"/>
    </row>
    <row r="13" spans="1:10" x14ac:dyDescent="0.25">
      <c r="A13" s="25" t="s">
        <v>56</v>
      </c>
      <c r="B13" s="26" t="s">
        <v>57</v>
      </c>
      <c r="C13" s="10"/>
      <c r="D13" s="47">
        <v>60000</v>
      </c>
      <c r="E13" s="122"/>
      <c r="F13" s="115">
        <v>77830</v>
      </c>
      <c r="G13" s="43">
        <f>F13-D13</f>
        <v>17830</v>
      </c>
    </row>
    <row r="14" spans="1:10" x14ac:dyDescent="0.25">
      <c r="A14" s="8"/>
      <c r="B14" s="32"/>
      <c r="C14" s="10"/>
      <c r="D14" s="47"/>
      <c r="E14" s="122"/>
      <c r="F14" s="115"/>
      <c r="G14" s="43"/>
    </row>
    <row r="15" spans="1:10" x14ac:dyDescent="0.25">
      <c r="A15" s="8"/>
      <c r="B15" s="26" t="s">
        <v>305</v>
      </c>
      <c r="C15" s="10"/>
      <c r="D15" s="47"/>
      <c r="E15" s="122"/>
      <c r="F15" s="115">
        <v>171</v>
      </c>
      <c r="G15" s="43">
        <f>F15-D15</f>
        <v>171</v>
      </c>
    </row>
    <row r="16" spans="1:10" x14ac:dyDescent="0.25">
      <c r="A16" s="8"/>
      <c r="B16" s="32"/>
      <c r="C16" s="10"/>
      <c r="D16" s="47"/>
      <c r="E16" s="122"/>
      <c r="F16" s="115"/>
      <c r="G16" s="43"/>
    </row>
    <row r="17" spans="1:8" x14ac:dyDescent="0.25">
      <c r="A17" s="8"/>
      <c r="B17" s="26" t="s">
        <v>306</v>
      </c>
      <c r="C17" s="10"/>
      <c r="D17" s="47"/>
      <c r="E17" s="122"/>
      <c r="F17" s="115">
        <v>506555</v>
      </c>
      <c r="G17" s="43">
        <f>F17-D17</f>
        <v>506555</v>
      </c>
    </row>
    <row r="18" spans="1:8" x14ac:dyDescent="0.25">
      <c r="A18" s="8"/>
      <c r="B18" s="32"/>
      <c r="C18" s="10"/>
      <c r="D18" s="11"/>
      <c r="E18" s="122"/>
      <c r="F18" s="115"/>
      <c r="G18" s="43"/>
    </row>
    <row r="19" spans="1:8" ht="15.75" thickBot="1" x14ac:dyDescent="0.3">
      <c r="A19" s="152" t="s">
        <v>58</v>
      </c>
      <c r="B19" s="153" t="s">
        <v>51</v>
      </c>
      <c r="C19" s="154"/>
      <c r="D19" s="161">
        <f>SUM(D8:D18)</f>
        <v>610000</v>
      </c>
      <c r="E19" s="154"/>
      <c r="F19" s="161">
        <f>SUM(F8:F18)</f>
        <v>1092366</v>
      </c>
      <c r="G19" s="43">
        <f>F19-D19</f>
        <v>482366</v>
      </c>
      <c r="H19" s="16"/>
    </row>
    <row r="20" spans="1:8" ht="15.75" thickBot="1" x14ac:dyDescent="0.3">
      <c r="A20" s="35"/>
      <c r="B20" s="36"/>
      <c r="C20" s="19"/>
      <c r="D20" s="20"/>
      <c r="E20" s="21"/>
      <c r="F20" s="22"/>
      <c r="G20" s="32"/>
      <c r="H20" s="67"/>
    </row>
    <row r="21" spans="1:8" x14ac:dyDescent="0.25">
      <c r="A21" s="23" t="s">
        <v>59</v>
      </c>
      <c r="B21" s="24" t="s">
        <v>60</v>
      </c>
      <c r="C21" s="37"/>
      <c r="D21" s="69"/>
      <c r="E21" s="119"/>
      <c r="F21" s="120"/>
      <c r="G21" s="45"/>
      <c r="H21" s="38"/>
    </row>
    <row r="22" spans="1:8" x14ac:dyDescent="0.25">
      <c r="A22" s="25" t="s">
        <v>61</v>
      </c>
      <c r="B22" s="26" t="s">
        <v>62</v>
      </c>
      <c r="C22" s="10"/>
      <c r="D22" s="69">
        <v>3000</v>
      </c>
      <c r="E22" s="121"/>
      <c r="F22" s="115">
        <f>SUM(E23:E24)</f>
        <v>400</v>
      </c>
      <c r="G22" s="43">
        <f>F22-D22</f>
        <v>-2600</v>
      </c>
    </row>
    <row r="23" spans="1:8" x14ac:dyDescent="0.25">
      <c r="A23" s="8"/>
      <c r="B23" s="29" t="s">
        <v>63</v>
      </c>
      <c r="C23" s="72"/>
      <c r="D23" s="69"/>
      <c r="E23" s="121">
        <v>0</v>
      </c>
      <c r="F23" s="118"/>
      <c r="G23" s="43">
        <f>F23-D23</f>
        <v>0</v>
      </c>
    </row>
    <row r="24" spans="1:8" x14ac:dyDescent="0.25">
      <c r="A24" s="8"/>
      <c r="B24" s="29" t="s">
        <v>1</v>
      </c>
      <c r="C24" s="72"/>
      <c r="D24" s="69"/>
      <c r="E24" s="121">
        <v>400</v>
      </c>
      <c r="F24" s="118"/>
      <c r="G24" s="43">
        <f>F24-D24</f>
        <v>0</v>
      </c>
    </row>
    <row r="25" spans="1:8" x14ac:dyDescent="0.25">
      <c r="A25" s="8"/>
      <c r="B25" s="29"/>
      <c r="C25" s="72"/>
      <c r="D25" s="69"/>
      <c r="E25" s="121"/>
      <c r="F25" s="118"/>
      <c r="G25" s="32"/>
    </row>
    <row r="26" spans="1:8" x14ac:dyDescent="0.25">
      <c r="A26" s="25" t="s">
        <v>64</v>
      </c>
      <c r="B26" s="26" t="s">
        <v>65</v>
      </c>
      <c r="C26" s="10"/>
      <c r="D26" s="69">
        <v>0</v>
      </c>
      <c r="E26" s="121"/>
      <c r="F26" s="115">
        <v>0</v>
      </c>
      <c r="G26" s="43">
        <f>F26-D26</f>
        <v>0</v>
      </c>
    </row>
    <row r="27" spans="1:8" x14ac:dyDescent="0.25">
      <c r="A27" s="8"/>
      <c r="B27" s="32"/>
      <c r="C27" s="10"/>
      <c r="D27" s="69"/>
      <c r="E27" s="121"/>
      <c r="F27" s="118"/>
      <c r="G27" s="32"/>
      <c r="H27" s="39"/>
    </row>
    <row r="28" spans="1:8" x14ac:dyDescent="0.25">
      <c r="A28" s="25" t="s">
        <v>66</v>
      </c>
      <c r="B28" s="26" t="s">
        <v>67</v>
      </c>
      <c r="C28" s="10"/>
      <c r="D28" s="69">
        <v>6000</v>
      </c>
      <c r="E28" s="121"/>
      <c r="F28" s="115">
        <f>SUM(E29:E30)</f>
        <v>21232.33</v>
      </c>
      <c r="G28" s="43">
        <f>F28-D28</f>
        <v>15232.330000000002</v>
      </c>
    </row>
    <row r="29" spans="1:8" x14ac:dyDescent="0.25">
      <c r="A29" s="8"/>
      <c r="B29" s="29" t="s">
        <v>63</v>
      </c>
      <c r="C29" s="10"/>
      <c r="D29" s="69"/>
      <c r="E29" s="121">
        <v>0</v>
      </c>
      <c r="F29" s="118"/>
      <c r="G29" s="43"/>
    </row>
    <row r="30" spans="1:8" x14ac:dyDescent="0.25">
      <c r="A30" s="8"/>
      <c r="B30" s="29" t="s">
        <v>1</v>
      </c>
      <c r="C30" s="10"/>
      <c r="D30" s="69"/>
      <c r="E30" s="121">
        <v>21232.33</v>
      </c>
      <c r="F30" s="118"/>
      <c r="G30" s="43"/>
    </row>
    <row r="31" spans="1:8" x14ac:dyDescent="0.25">
      <c r="A31" s="8"/>
      <c r="B31" s="29"/>
      <c r="C31" s="10"/>
      <c r="D31" s="69"/>
      <c r="E31" s="121"/>
      <c r="F31" s="118"/>
      <c r="G31" s="32"/>
    </row>
    <row r="32" spans="1:8" x14ac:dyDescent="0.25">
      <c r="A32" s="25" t="s">
        <v>68</v>
      </c>
      <c r="B32" s="26" t="s">
        <v>69</v>
      </c>
      <c r="C32" s="10"/>
      <c r="D32" s="69">
        <v>8000</v>
      </c>
      <c r="E32" s="121"/>
      <c r="F32" s="115">
        <f>SUM(E33:E34)</f>
        <v>1965</v>
      </c>
      <c r="G32" s="43">
        <f>F32-D32</f>
        <v>-6035</v>
      </c>
    </row>
    <row r="33" spans="1:10" x14ac:dyDescent="0.25">
      <c r="A33" s="8"/>
      <c r="B33" s="29" t="s">
        <v>63</v>
      </c>
      <c r="C33" s="10"/>
      <c r="D33" s="69"/>
      <c r="E33" s="121">
        <v>0</v>
      </c>
      <c r="F33" s="118"/>
      <c r="G33" s="32"/>
    </row>
    <row r="34" spans="1:10" x14ac:dyDescent="0.25">
      <c r="A34" s="8"/>
      <c r="B34" s="29" t="s">
        <v>1</v>
      </c>
      <c r="C34" s="10"/>
      <c r="D34" s="69"/>
      <c r="E34" s="121">
        <v>1965</v>
      </c>
      <c r="F34" s="118"/>
      <c r="G34" s="32"/>
    </row>
    <row r="35" spans="1:10" x14ac:dyDescent="0.25">
      <c r="A35" s="8"/>
      <c r="B35" s="28"/>
      <c r="C35" s="10"/>
      <c r="D35" s="69"/>
      <c r="E35" s="121"/>
      <c r="F35" s="118"/>
      <c r="G35" s="32"/>
    </row>
    <row r="36" spans="1:10" x14ac:dyDescent="0.25">
      <c r="A36" s="25" t="s">
        <v>70</v>
      </c>
      <c r="B36" s="26" t="s">
        <v>71</v>
      </c>
      <c r="C36" s="10"/>
      <c r="D36" s="69">
        <v>15000</v>
      </c>
      <c r="E36" s="121"/>
      <c r="F36" s="115">
        <f>SUM(E37:E38)</f>
        <v>32914.81</v>
      </c>
      <c r="G36" s="43">
        <f>F36-D36</f>
        <v>17914.809999999998</v>
      </c>
    </row>
    <row r="37" spans="1:10" x14ac:dyDescent="0.25">
      <c r="A37" s="8"/>
      <c r="B37" s="29" t="s">
        <v>63</v>
      </c>
      <c r="C37" s="10"/>
      <c r="D37" s="69"/>
      <c r="E37" s="121">
        <v>0</v>
      </c>
      <c r="F37" s="118"/>
      <c r="G37" s="32"/>
    </row>
    <row r="38" spans="1:10" x14ac:dyDescent="0.25">
      <c r="A38" s="8"/>
      <c r="B38" s="29" t="s">
        <v>1</v>
      </c>
      <c r="C38" s="10"/>
      <c r="D38" s="69"/>
      <c r="E38" s="121">
        <f>21334.81+11580</f>
        <v>32914.81</v>
      </c>
      <c r="F38" s="118"/>
      <c r="G38" s="32"/>
    </row>
    <row r="39" spans="1:10" x14ac:dyDescent="0.25">
      <c r="A39" s="8"/>
      <c r="B39" s="28"/>
      <c r="C39" s="10"/>
      <c r="D39" s="69"/>
      <c r="E39" s="121"/>
      <c r="F39" s="118"/>
      <c r="G39" s="32"/>
    </row>
    <row r="40" spans="1:10" x14ac:dyDescent="0.25">
      <c r="A40" s="25" t="s">
        <v>72</v>
      </c>
      <c r="B40" s="26" t="s">
        <v>73</v>
      </c>
      <c r="C40" s="10"/>
      <c r="D40" s="69">
        <v>40</v>
      </c>
      <c r="E40" s="121"/>
      <c r="F40" s="115">
        <f>SUM(E41:E42)</f>
        <v>0</v>
      </c>
      <c r="G40" s="43">
        <f>F40-D40</f>
        <v>-40</v>
      </c>
    </row>
    <row r="41" spans="1:10" x14ac:dyDescent="0.25">
      <c r="A41" s="8"/>
      <c r="B41" s="29" t="s">
        <v>63</v>
      </c>
      <c r="C41" s="10"/>
      <c r="D41" s="69"/>
      <c r="E41" s="121">
        <v>0</v>
      </c>
      <c r="F41" s="118"/>
      <c r="G41" s="32"/>
    </row>
    <row r="42" spans="1:10" x14ac:dyDescent="0.25">
      <c r="A42" s="8"/>
      <c r="B42" s="32" t="s">
        <v>1</v>
      </c>
      <c r="C42" s="10"/>
      <c r="D42" s="69"/>
      <c r="E42" s="121">
        <v>0</v>
      </c>
      <c r="F42" s="118"/>
      <c r="G42" s="32"/>
    </row>
    <row r="43" spans="1:10" x14ac:dyDescent="0.25">
      <c r="A43" s="8"/>
      <c r="B43" s="32"/>
      <c r="C43" s="10"/>
      <c r="D43" s="69"/>
      <c r="E43" s="121"/>
      <c r="F43" s="118"/>
      <c r="G43" s="32"/>
    </row>
    <row r="44" spans="1:10" x14ac:dyDescent="0.25">
      <c r="A44" s="25" t="s">
        <v>74</v>
      </c>
      <c r="B44" s="26" t="s">
        <v>75</v>
      </c>
      <c r="C44" s="10"/>
      <c r="D44" s="69">
        <v>12000</v>
      </c>
      <c r="E44" s="121"/>
      <c r="F44" s="115">
        <f>SUM(E45:E46)</f>
        <v>8383.7199999999993</v>
      </c>
      <c r="G44" s="43">
        <f>F44-D44</f>
        <v>-3616.2800000000007</v>
      </c>
    </row>
    <row r="45" spans="1:10" x14ac:dyDescent="0.25">
      <c r="A45" s="8"/>
      <c r="B45" s="29" t="s">
        <v>63</v>
      </c>
      <c r="C45" s="10"/>
      <c r="D45" s="69"/>
      <c r="E45" s="121">
        <v>0</v>
      </c>
      <c r="F45" s="115"/>
      <c r="G45" s="43"/>
    </row>
    <row r="46" spans="1:10" x14ac:dyDescent="0.25">
      <c r="A46" s="8"/>
      <c r="B46" s="29" t="s">
        <v>1</v>
      </c>
      <c r="C46" s="10"/>
      <c r="D46" s="69"/>
      <c r="E46" s="121">
        <v>8383.7199999999993</v>
      </c>
      <c r="F46" s="115"/>
      <c r="G46" s="43"/>
    </row>
    <row r="47" spans="1:10" x14ac:dyDescent="0.25">
      <c r="A47" s="8"/>
      <c r="B47" s="29"/>
      <c r="C47" s="10"/>
      <c r="D47" s="69"/>
      <c r="E47" s="121"/>
      <c r="F47" s="115"/>
      <c r="G47" s="43"/>
      <c r="H47" s="67"/>
      <c r="I47" s="67"/>
      <c r="J47" s="67"/>
    </row>
    <row r="48" spans="1:10" x14ac:dyDescent="0.25">
      <c r="A48" s="25" t="s">
        <v>76</v>
      </c>
      <c r="B48" s="26" t="s">
        <v>77</v>
      </c>
      <c r="C48" s="10"/>
      <c r="D48" s="69">
        <v>0</v>
      </c>
      <c r="E48" s="121"/>
      <c r="F48" s="115">
        <v>0</v>
      </c>
      <c r="G48" s="43">
        <f>F48-D48</f>
        <v>0</v>
      </c>
      <c r="H48" s="67"/>
      <c r="I48" s="67"/>
      <c r="J48" s="67"/>
    </row>
    <row r="49" spans="1:10" x14ac:dyDescent="0.25">
      <c r="A49" s="8"/>
      <c r="B49" s="32"/>
      <c r="C49" s="10"/>
      <c r="D49" s="69"/>
      <c r="E49" s="121"/>
      <c r="F49" s="115"/>
      <c r="G49" s="43"/>
      <c r="H49" s="67"/>
      <c r="I49" s="67"/>
      <c r="J49" s="67"/>
    </row>
    <row r="50" spans="1:10" x14ac:dyDescent="0.25">
      <c r="A50" s="25" t="s">
        <v>78</v>
      </c>
      <c r="B50" s="26" t="s">
        <v>79</v>
      </c>
      <c r="C50" s="10"/>
      <c r="D50" s="69">
        <v>0</v>
      </c>
      <c r="E50" s="121"/>
      <c r="F50" s="115">
        <v>0</v>
      </c>
      <c r="G50" s="43">
        <f>F50-D50</f>
        <v>0</v>
      </c>
      <c r="H50" s="141"/>
      <c r="I50" s="67"/>
      <c r="J50" s="67"/>
    </row>
    <row r="51" spans="1:10" x14ac:dyDescent="0.25">
      <c r="A51" s="8"/>
      <c r="B51" s="32"/>
      <c r="C51" s="10"/>
      <c r="D51" s="69"/>
      <c r="E51" s="121"/>
      <c r="F51" s="115"/>
      <c r="G51" s="43"/>
      <c r="H51" s="67"/>
      <c r="I51" s="67"/>
      <c r="J51" s="67"/>
    </row>
    <row r="52" spans="1:10" x14ac:dyDescent="0.25">
      <c r="A52" s="25" t="s">
        <v>80</v>
      </c>
      <c r="B52" s="26" t="s">
        <v>81</v>
      </c>
      <c r="C52" s="10"/>
      <c r="D52" s="69">
        <v>0</v>
      </c>
      <c r="E52" s="121"/>
      <c r="F52" s="115">
        <f>533.97+692.33</f>
        <v>1226.3000000000002</v>
      </c>
      <c r="G52" s="43">
        <f>F52-D52</f>
        <v>1226.3000000000002</v>
      </c>
      <c r="H52" s="67"/>
      <c r="I52" s="67"/>
      <c r="J52" s="67"/>
    </row>
    <row r="53" spans="1:10" x14ac:dyDescent="0.25">
      <c r="A53" s="8"/>
      <c r="B53" s="32"/>
      <c r="C53" s="10"/>
      <c r="D53" s="69"/>
      <c r="E53" s="122"/>
      <c r="F53" s="118"/>
      <c r="G53" s="32"/>
      <c r="H53" s="67"/>
      <c r="I53" s="67"/>
      <c r="J53" s="67"/>
    </row>
    <row r="54" spans="1:10" ht="15.75" thickBot="1" x14ac:dyDescent="0.3">
      <c r="A54" s="152" t="s">
        <v>82</v>
      </c>
      <c r="B54" s="153" t="s">
        <v>60</v>
      </c>
      <c r="C54" s="154"/>
      <c r="D54" s="160">
        <f>SUM(D21:D53)</f>
        <v>44040</v>
      </c>
      <c r="E54" s="154"/>
      <c r="F54" s="161">
        <f>SUM(F21:F53)</f>
        <v>66122.16</v>
      </c>
      <c r="G54" s="43">
        <f>F54-D54</f>
        <v>22082.160000000003</v>
      </c>
      <c r="H54" s="141"/>
      <c r="I54" s="67"/>
      <c r="J54" s="67"/>
    </row>
    <row r="55" spans="1:10" ht="15.75" thickBot="1" x14ac:dyDescent="0.3">
      <c r="A55" s="35"/>
      <c r="B55" s="36"/>
      <c r="C55" s="19"/>
      <c r="D55" s="20"/>
      <c r="E55" s="21"/>
      <c r="F55" s="22"/>
      <c r="G55" s="32"/>
      <c r="H55" s="67"/>
      <c r="I55" s="67"/>
      <c r="J55" s="67"/>
    </row>
    <row r="56" spans="1:10" x14ac:dyDescent="0.25">
      <c r="A56" s="23" t="s">
        <v>83</v>
      </c>
      <c r="B56" s="24" t="s">
        <v>84</v>
      </c>
      <c r="C56" s="37"/>
      <c r="D56" s="83"/>
      <c r="E56" s="114"/>
      <c r="F56" s="115"/>
      <c r="G56" s="43"/>
      <c r="H56" s="141"/>
      <c r="I56" s="67"/>
      <c r="J56" s="67"/>
    </row>
    <row r="57" spans="1:10" x14ac:dyDescent="0.25">
      <c r="A57" s="25" t="s">
        <v>85</v>
      </c>
      <c r="B57" s="26" t="s">
        <v>86</v>
      </c>
      <c r="C57" s="10"/>
      <c r="D57" s="47">
        <v>420000</v>
      </c>
      <c r="E57" s="116"/>
      <c r="F57" s="115">
        <v>523382.38</v>
      </c>
      <c r="G57" s="43">
        <f>F57-D57</f>
        <v>103382.38</v>
      </c>
      <c r="H57" s="67"/>
      <c r="I57" s="67"/>
      <c r="J57" s="67"/>
    </row>
    <row r="58" spans="1:10" x14ac:dyDescent="0.25">
      <c r="A58" s="8"/>
      <c r="B58" s="29"/>
      <c r="C58" s="10"/>
      <c r="D58" s="47"/>
      <c r="E58" s="116"/>
      <c r="F58" s="115"/>
      <c r="G58" s="43"/>
      <c r="H58" s="67"/>
      <c r="I58" s="67"/>
      <c r="J58" s="67"/>
    </row>
    <row r="59" spans="1:10" x14ac:dyDescent="0.25">
      <c r="A59" s="25" t="s">
        <v>87</v>
      </c>
      <c r="B59" s="26" t="s">
        <v>88</v>
      </c>
      <c r="C59" s="10"/>
      <c r="D59" s="47">
        <v>28000</v>
      </c>
      <c r="E59" s="116"/>
      <c r="F59" s="115">
        <v>28000</v>
      </c>
      <c r="G59" s="43">
        <f>F59-D59</f>
        <v>0</v>
      </c>
      <c r="H59" s="67"/>
      <c r="I59" s="67"/>
      <c r="J59" s="67"/>
    </row>
    <row r="60" spans="1:10" x14ac:dyDescent="0.25">
      <c r="A60" s="8"/>
      <c r="B60" s="29"/>
      <c r="C60" s="10"/>
      <c r="D60" s="47"/>
      <c r="E60" s="116"/>
      <c r="F60" s="115"/>
      <c r="G60" s="43"/>
      <c r="H60" s="67"/>
      <c r="I60" s="67"/>
      <c r="J60" s="67"/>
    </row>
    <row r="61" spans="1:10" x14ac:dyDescent="0.25">
      <c r="A61" s="25" t="s">
        <v>89</v>
      </c>
      <c r="B61" s="26" t="s">
        <v>90</v>
      </c>
      <c r="C61" s="10"/>
      <c r="D61" s="47">
        <f>SUM(C62:C63)</f>
        <v>58436</v>
      </c>
      <c r="E61" s="116"/>
      <c r="F61" s="115">
        <f>SUM(E62:E63)</f>
        <v>58436</v>
      </c>
      <c r="G61" s="43">
        <f>F61-D61</f>
        <v>0</v>
      </c>
      <c r="H61" s="67"/>
      <c r="I61" s="67"/>
      <c r="J61" s="67"/>
    </row>
    <row r="62" spans="1:10" x14ac:dyDescent="0.25">
      <c r="A62" s="8"/>
      <c r="B62" s="29" t="s">
        <v>91</v>
      </c>
      <c r="C62" s="72">
        <v>30000</v>
      </c>
      <c r="D62" s="81"/>
      <c r="E62" s="117">
        <v>30000</v>
      </c>
      <c r="F62" s="118"/>
      <c r="G62" s="32"/>
      <c r="H62" s="67"/>
      <c r="I62" s="67"/>
      <c r="J62" s="67"/>
    </row>
    <row r="63" spans="1:10" x14ac:dyDescent="0.25">
      <c r="A63" s="8"/>
      <c r="B63" s="29" t="s">
        <v>1</v>
      </c>
      <c r="C63" s="72">
        <v>28436</v>
      </c>
      <c r="D63" s="81"/>
      <c r="E63" s="117">
        <v>28436</v>
      </c>
      <c r="F63" s="118"/>
      <c r="G63" s="32"/>
      <c r="H63" s="67"/>
      <c r="I63" s="67"/>
      <c r="J63" s="67"/>
    </row>
    <row r="64" spans="1:10" x14ac:dyDescent="0.25">
      <c r="A64" s="8"/>
      <c r="B64" s="29"/>
      <c r="C64" s="72"/>
      <c r="D64" s="81"/>
      <c r="E64" s="117"/>
      <c r="F64" s="118"/>
      <c r="G64" s="32"/>
      <c r="H64" s="67"/>
      <c r="I64" s="67"/>
      <c r="J64" s="67"/>
    </row>
    <row r="65" spans="1:10" ht="15.75" thickBot="1" x14ac:dyDescent="0.3">
      <c r="A65" s="152" t="s">
        <v>93</v>
      </c>
      <c r="B65" s="153" t="s">
        <v>313</v>
      </c>
      <c r="C65" s="157"/>
      <c r="D65" s="158">
        <f>SUM(D56:D64)</f>
        <v>506436</v>
      </c>
      <c r="E65" s="159"/>
      <c r="F65" s="158">
        <f>SUM(F56:F64)</f>
        <v>609818.38</v>
      </c>
      <c r="G65" s="43">
        <f>F65-D65</f>
        <v>103382.38</v>
      </c>
      <c r="H65" s="141"/>
      <c r="I65" s="67"/>
      <c r="J65" s="67"/>
    </row>
    <row r="66" spans="1:10" ht="15.75" thickBot="1" x14ac:dyDescent="0.3">
      <c r="A66" s="35"/>
      <c r="B66" s="36"/>
      <c r="C66" s="19"/>
      <c r="D66" s="20"/>
      <c r="E66" s="21"/>
      <c r="F66" s="22"/>
      <c r="G66" s="32"/>
      <c r="H66" s="67"/>
      <c r="I66" s="67"/>
      <c r="J66" s="67"/>
    </row>
    <row r="67" spans="1:10" x14ac:dyDescent="0.25">
      <c r="A67" s="23" t="s">
        <v>94</v>
      </c>
      <c r="B67" s="24" t="s">
        <v>95</v>
      </c>
      <c r="C67" s="6"/>
      <c r="D67" s="7"/>
      <c r="E67" s="124"/>
      <c r="F67" s="128"/>
      <c r="G67" s="32"/>
      <c r="H67" s="67"/>
      <c r="I67" s="67"/>
      <c r="J67" s="67"/>
    </row>
    <row r="68" spans="1:10" x14ac:dyDescent="0.25">
      <c r="A68" s="25" t="s">
        <v>96</v>
      </c>
      <c r="B68" s="26" t="s">
        <v>97</v>
      </c>
      <c r="C68" s="10"/>
      <c r="D68" s="47">
        <v>1941500</v>
      </c>
      <c r="E68" s="122"/>
      <c r="F68" s="115">
        <v>2068085.8</v>
      </c>
      <c r="G68" s="43">
        <f t="shared" ref="G68:G73" si="0">F68-D68</f>
        <v>126585.80000000005</v>
      </c>
      <c r="H68" s="67"/>
      <c r="I68" s="67"/>
      <c r="J68" s="67"/>
    </row>
    <row r="69" spans="1:10" x14ac:dyDescent="0.25">
      <c r="A69" s="25" t="s">
        <v>98</v>
      </c>
      <c r="B69" s="26" t="s">
        <v>99</v>
      </c>
      <c r="C69" s="10"/>
      <c r="D69" s="47">
        <v>137500</v>
      </c>
      <c r="E69" s="122"/>
      <c r="F69" s="115">
        <v>146464.85</v>
      </c>
      <c r="G69" s="43">
        <f t="shared" si="0"/>
        <v>8964.8500000000058</v>
      </c>
      <c r="H69" s="67"/>
      <c r="I69" s="67"/>
      <c r="J69" s="43"/>
    </row>
    <row r="70" spans="1:10" x14ac:dyDescent="0.25">
      <c r="A70" s="25" t="s">
        <v>100</v>
      </c>
      <c r="B70" s="26" t="s">
        <v>101</v>
      </c>
      <c r="C70" s="10"/>
      <c r="D70" s="47">
        <v>950</v>
      </c>
      <c r="E70" s="122"/>
      <c r="F70" s="115">
        <v>1013.2</v>
      </c>
      <c r="G70" s="43">
        <f t="shared" si="0"/>
        <v>63.200000000000045</v>
      </c>
      <c r="H70" s="67"/>
      <c r="I70" s="67"/>
      <c r="J70" s="67"/>
    </row>
    <row r="71" spans="1:10" x14ac:dyDescent="0.25">
      <c r="A71" s="25" t="s">
        <v>102</v>
      </c>
      <c r="B71" s="26" t="s">
        <v>103</v>
      </c>
      <c r="C71" s="10"/>
      <c r="D71" s="47">
        <v>0</v>
      </c>
      <c r="E71" s="122"/>
      <c r="F71" s="115">
        <v>0</v>
      </c>
      <c r="G71" s="43">
        <f t="shared" si="0"/>
        <v>0</v>
      </c>
      <c r="H71" s="67"/>
      <c r="I71" s="67"/>
      <c r="J71" s="67"/>
    </row>
    <row r="72" spans="1:10" x14ac:dyDescent="0.25">
      <c r="A72" s="25" t="s">
        <v>104</v>
      </c>
      <c r="B72" s="26" t="s">
        <v>105</v>
      </c>
      <c r="C72" s="10"/>
      <c r="D72" s="47">
        <v>2300</v>
      </c>
      <c r="E72" s="122"/>
      <c r="F72" s="115">
        <v>560</v>
      </c>
      <c r="G72" s="43">
        <f t="shared" si="0"/>
        <v>-1740</v>
      </c>
      <c r="H72" s="67"/>
      <c r="I72" s="67"/>
      <c r="J72" s="67"/>
    </row>
    <row r="73" spans="1:10" x14ac:dyDescent="0.25">
      <c r="A73" s="25" t="s">
        <v>106</v>
      </c>
      <c r="B73" s="26" t="s">
        <v>107</v>
      </c>
      <c r="C73" s="10"/>
      <c r="D73" s="47">
        <v>85</v>
      </c>
      <c r="E73" s="122"/>
      <c r="F73" s="115">
        <v>509.6</v>
      </c>
      <c r="G73" s="43">
        <f t="shared" si="0"/>
        <v>424.6</v>
      </c>
      <c r="H73" s="67"/>
      <c r="I73" s="67"/>
      <c r="J73" s="67"/>
    </row>
    <row r="74" spans="1:10" x14ac:dyDescent="0.25">
      <c r="A74" s="40"/>
      <c r="B74" s="41"/>
      <c r="C74" s="10"/>
      <c r="D74" s="47"/>
      <c r="E74" s="122"/>
      <c r="F74" s="118"/>
      <c r="G74" s="32"/>
      <c r="H74" s="67"/>
      <c r="I74" s="67"/>
      <c r="J74" s="67"/>
    </row>
    <row r="75" spans="1:10" ht="15.75" thickBot="1" x14ac:dyDescent="0.3">
      <c r="A75" s="152" t="s">
        <v>108</v>
      </c>
      <c r="B75" s="153" t="s">
        <v>95</v>
      </c>
      <c r="C75" s="157"/>
      <c r="D75" s="158">
        <f>SUM(D68:D74)</f>
        <v>2082335</v>
      </c>
      <c r="E75" s="157"/>
      <c r="F75" s="158">
        <f>SUM(F68:F74)</f>
        <v>2216633.4500000002</v>
      </c>
      <c r="G75" s="43">
        <f>F75-D75</f>
        <v>134298.45000000019</v>
      </c>
      <c r="H75" s="142"/>
      <c r="I75" s="67"/>
      <c r="J75" s="67"/>
    </row>
    <row r="76" spans="1:10" ht="15.75" thickBot="1" x14ac:dyDescent="0.3">
      <c r="A76" s="35"/>
      <c r="B76" s="36"/>
      <c r="C76" s="42"/>
      <c r="D76" s="36"/>
      <c r="E76" s="43"/>
      <c r="F76" s="32"/>
      <c r="G76" s="32"/>
      <c r="H76" s="67"/>
      <c r="I76" s="67"/>
      <c r="J76" s="67"/>
    </row>
    <row r="77" spans="1:10" x14ac:dyDescent="0.25">
      <c r="A77" s="23" t="s">
        <v>109</v>
      </c>
      <c r="B77" s="44"/>
      <c r="C77" s="6"/>
      <c r="D77" s="7"/>
      <c r="E77" s="127"/>
      <c r="F77" s="128"/>
      <c r="G77" s="32"/>
      <c r="H77" s="67"/>
      <c r="I77" s="67"/>
      <c r="J77" s="67"/>
    </row>
    <row r="78" spans="1:10" x14ac:dyDescent="0.25">
      <c r="A78" s="8" t="s">
        <v>110</v>
      </c>
      <c r="B78" s="45" t="s">
        <v>311</v>
      </c>
      <c r="C78" s="10"/>
      <c r="D78" s="46">
        <f>SUM(D19+D54)</f>
        <v>654040</v>
      </c>
      <c r="E78" s="116"/>
      <c r="F78" s="131">
        <f>SUM(E78,F54,F19)</f>
        <v>1158488.1599999999</v>
      </c>
      <c r="G78" s="43">
        <f t="shared" ref="G78:G79" si="1">F78-D78</f>
        <v>504448.15999999992</v>
      </c>
      <c r="H78" s="67"/>
      <c r="I78" s="67"/>
      <c r="J78" s="67"/>
    </row>
    <row r="79" spans="1:10" x14ac:dyDescent="0.25">
      <c r="A79" s="8" t="s">
        <v>110</v>
      </c>
      <c r="B79" s="45" t="s">
        <v>312</v>
      </c>
      <c r="C79" s="10"/>
      <c r="D79" s="47">
        <f>SUM(D78+D75)</f>
        <v>2736375</v>
      </c>
      <c r="E79" s="116"/>
      <c r="F79" s="115">
        <f>SUM(F75,F65,F54,F19)</f>
        <v>3984939.99</v>
      </c>
      <c r="G79" s="43">
        <f t="shared" si="1"/>
        <v>1248564.9900000002</v>
      </c>
      <c r="H79" s="67"/>
      <c r="I79" s="67"/>
      <c r="J79" s="67"/>
    </row>
    <row r="80" spans="1:10" x14ac:dyDescent="0.25">
      <c r="A80" s="49"/>
      <c r="B80" s="48"/>
      <c r="C80" s="10"/>
      <c r="D80" s="11"/>
      <c r="E80" s="116"/>
      <c r="F80" s="118"/>
      <c r="G80" s="32"/>
      <c r="H80" s="67"/>
      <c r="I80" s="67"/>
      <c r="J80" s="67"/>
    </row>
    <row r="81" spans="1:10" ht="15.75" thickBot="1" x14ac:dyDescent="0.3">
      <c r="A81" s="50"/>
      <c r="B81" s="13"/>
      <c r="C81" s="14"/>
      <c r="D81" s="15"/>
      <c r="E81" s="129"/>
      <c r="F81" s="130"/>
      <c r="G81" s="32"/>
      <c r="H81" s="67"/>
      <c r="I81" s="67"/>
      <c r="J81" s="67"/>
    </row>
    <row r="82" spans="1:10" ht="15.75" thickBot="1" x14ac:dyDescent="0.3">
      <c r="A82" s="167" t="s">
        <v>111</v>
      </c>
      <c r="B82" s="167"/>
      <c r="C82" s="19"/>
      <c r="D82" s="51"/>
      <c r="E82" s="21"/>
      <c r="F82" s="52"/>
      <c r="G82" s="32"/>
      <c r="H82" s="67"/>
      <c r="I82" s="67"/>
      <c r="J82" s="67"/>
    </row>
    <row r="83" spans="1:10" x14ac:dyDescent="0.25">
      <c r="A83" s="23" t="s">
        <v>112</v>
      </c>
      <c r="B83" s="24" t="s">
        <v>113</v>
      </c>
      <c r="C83" s="6"/>
      <c r="D83" s="78"/>
      <c r="E83" s="124"/>
      <c r="F83" s="128"/>
      <c r="G83" s="32"/>
      <c r="H83" s="141"/>
      <c r="I83" s="67"/>
      <c r="J83" s="67"/>
    </row>
    <row r="84" spans="1:10" x14ac:dyDescent="0.25">
      <c r="A84" s="25" t="s">
        <v>273</v>
      </c>
      <c r="B84" s="26" t="s">
        <v>114</v>
      </c>
      <c r="C84" s="10"/>
      <c r="D84" s="69">
        <v>150000</v>
      </c>
      <c r="E84" s="122"/>
      <c r="F84" s="115">
        <v>142759.62</v>
      </c>
      <c r="G84" s="64">
        <f>D84-F84</f>
        <v>7240.3800000000047</v>
      </c>
      <c r="H84" s="67"/>
      <c r="I84" s="67"/>
      <c r="J84" s="67"/>
    </row>
    <row r="85" spans="1:10" x14ac:dyDescent="0.25">
      <c r="A85" s="25"/>
      <c r="B85" s="26"/>
      <c r="C85" s="10"/>
      <c r="D85" s="69"/>
      <c r="E85" s="122"/>
      <c r="F85" s="115"/>
      <c r="G85" s="43"/>
      <c r="H85" s="67"/>
      <c r="I85" s="67"/>
      <c r="J85" s="67"/>
    </row>
    <row r="86" spans="1:10" x14ac:dyDescent="0.25">
      <c r="A86" s="25" t="s">
        <v>115</v>
      </c>
      <c r="B86" s="26" t="s">
        <v>116</v>
      </c>
      <c r="C86" s="10"/>
      <c r="D86" s="69">
        <f>SUM(C87:C88)</f>
        <v>42500</v>
      </c>
      <c r="E86" s="122"/>
      <c r="F86" s="115">
        <f>SUM(E87:E88)</f>
        <v>33541.32</v>
      </c>
      <c r="G86" s="64">
        <f>D86-F86</f>
        <v>8958.68</v>
      </c>
      <c r="H86" s="67"/>
      <c r="I86" s="67"/>
      <c r="J86" s="67"/>
    </row>
    <row r="87" spans="1:10" x14ac:dyDescent="0.25">
      <c r="A87" s="74" t="s">
        <v>117</v>
      </c>
      <c r="B87" s="71" t="s">
        <v>118</v>
      </c>
      <c r="C87" s="72">
        <v>12000</v>
      </c>
      <c r="D87" s="79"/>
      <c r="E87" s="121">
        <v>10633.34</v>
      </c>
      <c r="F87" s="132"/>
      <c r="G87" s="147">
        <f t="shared" ref="G87:G88" si="2">C87-E87</f>
        <v>1366.6599999999999</v>
      </c>
      <c r="H87" s="67"/>
      <c r="I87" s="67"/>
      <c r="J87" s="67"/>
    </row>
    <row r="88" spans="1:10" x14ac:dyDescent="0.25">
      <c r="A88" s="74" t="s">
        <v>119</v>
      </c>
      <c r="B88" s="71" t="s">
        <v>120</v>
      </c>
      <c r="C88" s="72">
        <v>30500</v>
      </c>
      <c r="D88" s="79"/>
      <c r="E88" s="121">
        <v>22907.98</v>
      </c>
      <c r="F88" s="132"/>
      <c r="G88" s="147">
        <f t="shared" si="2"/>
        <v>7592.02</v>
      </c>
      <c r="H88" s="67"/>
      <c r="I88" s="67"/>
      <c r="J88" s="67"/>
    </row>
    <row r="89" spans="1:10" x14ac:dyDescent="0.25">
      <c r="A89" s="74"/>
      <c r="B89" s="71"/>
      <c r="C89" s="72"/>
      <c r="D89" s="79"/>
      <c r="E89" s="121"/>
      <c r="F89" s="132"/>
      <c r="G89" s="29"/>
      <c r="H89" s="67"/>
      <c r="I89" s="67"/>
      <c r="J89" s="67"/>
    </row>
    <row r="90" spans="1:10" x14ac:dyDescent="0.25">
      <c r="A90" s="25" t="s">
        <v>121</v>
      </c>
      <c r="B90" s="53" t="s">
        <v>122</v>
      </c>
      <c r="C90" s="10"/>
      <c r="D90" s="69">
        <f>SUM(C91:C92)</f>
        <v>4100</v>
      </c>
      <c r="E90" s="122"/>
      <c r="F90" s="115">
        <f>SUM(E91:E92)</f>
        <v>7200</v>
      </c>
      <c r="G90" s="64">
        <f>D90-F90</f>
        <v>-3100</v>
      </c>
      <c r="H90" s="67"/>
      <c r="I90" s="67"/>
      <c r="J90" s="67"/>
    </row>
    <row r="91" spans="1:10" x14ac:dyDescent="0.25">
      <c r="A91" s="70" t="s">
        <v>123</v>
      </c>
      <c r="B91" s="71" t="s">
        <v>124</v>
      </c>
      <c r="C91" s="72">
        <v>3600</v>
      </c>
      <c r="D91" s="79"/>
      <c r="E91" s="121">
        <v>7050</v>
      </c>
      <c r="F91" s="118"/>
      <c r="G91" s="147">
        <f t="shared" ref="G91:G92" si="3">C91-E91</f>
        <v>-3450</v>
      </c>
      <c r="H91" s="67"/>
      <c r="I91" s="67"/>
      <c r="J91" s="67"/>
    </row>
    <row r="92" spans="1:10" x14ac:dyDescent="0.25">
      <c r="A92" s="70" t="s">
        <v>125</v>
      </c>
      <c r="B92" s="71" t="s">
        <v>126</v>
      </c>
      <c r="C92" s="72">
        <v>500</v>
      </c>
      <c r="D92" s="79"/>
      <c r="E92" s="121">
        <v>150</v>
      </c>
      <c r="F92" s="118"/>
      <c r="G92" s="147">
        <f t="shared" si="3"/>
        <v>350</v>
      </c>
      <c r="H92" s="67"/>
      <c r="I92" s="67"/>
      <c r="J92" s="67"/>
    </row>
    <row r="93" spans="1:10" x14ac:dyDescent="0.25">
      <c r="A93" s="70"/>
      <c r="B93" s="71"/>
      <c r="C93" s="72"/>
      <c r="D93" s="79"/>
      <c r="E93" s="121"/>
      <c r="F93" s="118"/>
      <c r="G93" s="32"/>
      <c r="H93" s="67"/>
      <c r="I93" s="67"/>
      <c r="J93" s="67"/>
    </row>
    <row r="94" spans="1:10" x14ac:dyDescent="0.25">
      <c r="A94" s="54" t="s">
        <v>127</v>
      </c>
      <c r="B94" s="26" t="s">
        <v>128</v>
      </c>
      <c r="C94" s="10"/>
      <c r="D94" s="69">
        <v>6700</v>
      </c>
      <c r="E94" s="122"/>
      <c r="F94" s="115">
        <f>SUM(E95:E96)</f>
        <v>4450</v>
      </c>
      <c r="G94" s="64">
        <f>D94-F94</f>
        <v>2250</v>
      </c>
      <c r="H94" s="67"/>
      <c r="I94" s="67"/>
      <c r="J94" s="67"/>
    </row>
    <row r="95" spans="1:10" x14ac:dyDescent="0.25">
      <c r="A95" s="70" t="s">
        <v>129</v>
      </c>
      <c r="B95" s="71" t="s">
        <v>130</v>
      </c>
      <c r="C95" s="72"/>
      <c r="D95" s="79"/>
      <c r="E95" s="121">
        <v>4450</v>
      </c>
      <c r="F95" s="118"/>
      <c r="G95" s="147"/>
      <c r="H95" s="67"/>
      <c r="I95" s="67"/>
      <c r="J95" s="67"/>
    </row>
    <row r="96" spans="1:10" x14ac:dyDescent="0.25">
      <c r="A96" s="70" t="s">
        <v>131</v>
      </c>
      <c r="B96" s="71" t="s">
        <v>132</v>
      </c>
      <c r="C96" s="72"/>
      <c r="D96" s="79"/>
      <c r="E96" s="121">
        <v>0</v>
      </c>
      <c r="F96" s="118"/>
      <c r="G96" s="147"/>
      <c r="H96" s="67"/>
      <c r="I96" s="67"/>
      <c r="J96" s="67"/>
    </row>
    <row r="97" spans="1:10" x14ac:dyDescent="0.25">
      <c r="A97" s="70"/>
      <c r="B97" s="71"/>
      <c r="C97" s="72"/>
      <c r="D97" s="79"/>
      <c r="E97" s="121"/>
      <c r="F97" s="118"/>
      <c r="G97" s="32"/>
      <c r="H97" s="67"/>
      <c r="I97" s="67"/>
      <c r="J97" s="67"/>
    </row>
    <row r="98" spans="1:10" x14ac:dyDescent="0.25">
      <c r="A98" s="54" t="s">
        <v>133</v>
      </c>
      <c r="B98" s="26" t="s">
        <v>134</v>
      </c>
      <c r="C98" s="10"/>
      <c r="D98" s="69">
        <f>SUM(C99:C100)</f>
        <v>11000</v>
      </c>
      <c r="E98" s="122"/>
      <c r="F98" s="115">
        <f>SUM(E99:E100)</f>
        <v>2731.17</v>
      </c>
      <c r="G98" s="64">
        <f>D98-F98</f>
        <v>8268.83</v>
      </c>
      <c r="H98" s="67"/>
      <c r="I98" s="67"/>
      <c r="J98" s="67"/>
    </row>
    <row r="99" spans="1:10" x14ac:dyDescent="0.25">
      <c r="A99" s="70" t="s">
        <v>274</v>
      </c>
      <c r="B99" s="71" t="s">
        <v>136</v>
      </c>
      <c r="C99" s="75">
        <v>2000</v>
      </c>
      <c r="D99" s="79"/>
      <c r="E99" s="133">
        <v>2461.87</v>
      </c>
      <c r="F99" s="118"/>
      <c r="G99" s="147">
        <f t="shared" ref="G99:G100" si="4">C99-E99</f>
        <v>-461.86999999999989</v>
      </c>
      <c r="H99" s="67"/>
      <c r="I99" s="67"/>
      <c r="J99" s="67"/>
    </row>
    <row r="100" spans="1:10" x14ac:dyDescent="0.25">
      <c r="A100" s="70" t="s">
        <v>135</v>
      </c>
      <c r="B100" s="71" t="s">
        <v>137</v>
      </c>
      <c r="C100" s="72">
        <v>9000</v>
      </c>
      <c r="D100" s="79"/>
      <c r="E100" s="121">
        <v>269.3</v>
      </c>
      <c r="F100" s="118"/>
      <c r="G100" s="147">
        <f t="shared" si="4"/>
        <v>8730.7000000000007</v>
      </c>
      <c r="H100" s="67"/>
      <c r="I100" s="67"/>
      <c r="J100" s="67"/>
    </row>
    <row r="101" spans="1:10" x14ac:dyDescent="0.25">
      <c r="A101" s="8"/>
      <c r="B101" s="32"/>
      <c r="C101" s="10"/>
      <c r="D101" s="80"/>
      <c r="E101" s="122"/>
      <c r="F101" s="118"/>
      <c r="G101" s="32"/>
      <c r="H101" s="67"/>
      <c r="I101" s="67"/>
      <c r="J101" s="67"/>
    </row>
    <row r="102" spans="1:10" ht="15.75" thickBot="1" x14ac:dyDescent="0.3">
      <c r="A102" s="152" t="s">
        <v>138</v>
      </c>
      <c r="B102" s="153" t="s">
        <v>113</v>
      </c>
      <c r="C102" s="154"/>
      <c r="D102" s="156">
        <f>SUM(D83:D101)</f>
        <v>214300</v>
      </c>
      <c r="E102" s="154"/>
      <c r="F102" s="155">
        <f>SUM(F83:F101)</f>
        <v>190682.11000000002</v>
      </c>
      <c r="G102" s="64">
        <f>D102-F102</f>
        <v>23617.889999999985</v>
      </c>
      <c r="H102" s="141"/>
      <c r="I102" s="67"/>
      <c r="J102" s="67"/>
    </row>
    <row r="103" spans="1:10" ht="15.75" thickBot="1" x14ac:dyDescent="0.3">
      <c r="A103" s="35"/>
      <c r="B103" s="36"/>
      <c r="C103" s="19"/>
      <c r="D103" s="20"/>
      <c r="E103" s="21"/>
      <c r="F103" s="22"/>
      <c r="G103" s="32"/>
      <c r="H103" s="67"/>
      <c r="I103" s="67"/>
      <c r="J103" s="67"/>
    </row>
    <row r="104" spans="1:10" x14ac:dyDescent="0.25">
      <c r="A104" s="23" t="s">
        <v>139</v>
      </c>
      <c r="B104" s="24" t="s">
        <v>140</v>
      </c>
      <c r="C104" s="6"/>
      <c r="D104" s="7"/>
      <c r="E104" s="124"/>
      <c r="F104" s="128"/>
      <c r="G104" s="32"/>
      <c r="H104" s="141"/>
      <c r="I104" s="67"/>
      <c r="J104" s="67"/>
    </row>
    <row r="105" spans="1:10" x14ac:dyDescent="0.25">
      <c r="A105" s="54" t="s">
        <v>141</v>
      </c>
      <c r="B105" s="55" t="s">
        <v>142</v>
      </c>
      <c r="C105" s="10"/>
      <c r="D105" s="47">
        <f>SUM(C106:C112)</f>
        <v>47200</v>
      </c>
      <c r="E105" s="122"/>
      <c r="F105" s="115">
        <f>SUM(E106:E112)</f>
        <v>25770.800000000007</v>
      </c>
      <c r="G105" s="64">
        <f>D105-F105</f>
        <v>21429.199999999993</v>
      </c>
      <c r="H105" s="67"/>
      <c r="I105" s="67"/>
      <c r="J105" s="67"/>
    </row>
    <row r="106" spans="1:10" x14ac:dyDescent="0.25">
      <c r="A106" s="74" t="s">
        <v>143</v>
      </c>
      <c r="B106" s="71" t="s">
        <v>144</v>
      </c>
      <c r="C106" s="72">
        <v>25000</v>
      </c>
      <c r="D106" s="73"/>
      <c r="E106" s="121">
        <v>10362.02</v>
      </c>
      <c r="F106" s="118"/>
      <c r="G106" s="147">
        <f t="shared" ref="G106:G112" si="5">C106-E106</f>
        <v>14637.98</v>
      </c>
      <c r="H106" s="67"/>
      <c r="I106" s="67"/>
      <c r="J106" s="67"/>
    </row>
    <row r="107" spans="1:10" x14ac:dyDescent="0.25">
      <c r="A107" s="74" t="s">
        <v>145</v>
      </c>
      <c r="B107" s="71" t="s">
        <v>146</v>
      </c>
      <c r="C107" s="72">
        <v>1000</v>
      </c>
      <c r="D107" s="73"/>
      <c r="E107" s="121">
        <v>644.70000000000005</v>
      </c>
      <c r="F107" s="118"/>
      <c r="G107" s="147">
        <f t="shared" si="5"/>
        <v>355.29999999999995</v>
      </c>
      <c r="H107" s="67"/>
      <c r="I107" s="67"/>
      <c r="J107" s="67"/>
    </row>
    <row r="108" spans="1:10" x14ac:dyDescent="0.25">
      <c r="A108" s="74" t="s">
        <v>147</v>
      </c>
      <c r="B108" s="71" t="s">
        <v>148</v>
      </c>
      <c r="C108" s="72">
        <v>12000</v>
      </c>
      <c r="D108" s="73"/>
      <c r="E108" s="121">
        <v>11564.72</v>
      </c>
      <c r="F108" s="118"/>
      <c r="G108" s="147">
        <f t="shared" si="5"/>
        <v>435.28000000000065</v>
      </c>
      <c r="H108" s="67"/>
      <c r="I108" s="67"/>
      <c r="J108" s="67"/>
    </row>
    <row r="109" spans="1:10" x14ac:dyDescent="0.25">
      <c r="A109" s="74" t="s">
        <v>149</v>
      </c>
      <c r="B109" s="71" t="s">
        <v>150</v>
      </c>
      <c r="C109" s="72">
        <v>1800</v>
      </c>
      <c r="D109" s="73"/>
      <c r="E109" s="121">
        <v>0</v>
      </c>
      <c r="F109" s="118"/>
      <c r="G109" s="147">
        <f t="shared" si="5"/>
        <v>1800</v>
      </c>
      <c r="H109" s="67"/>
      <c r="I109" s="67"/>
      <c r="J109" s="67"/>
    </row>
    <row r="110" spans="1:10" x14ac:dyDescent="0.25">
      <c r="A110" s="74" t="s">
        <v>151</v>
      </c>
      <c r="B110" s="71" t="s">
        <v>152</v>
      </c>
      <c r="C110" s="72">
        <v>5000</v>
      </c>
      <c r="D110" s="73"/>
      <c r="E110" s="121">
        <v>1696.81</v>
      </c>
      <c r="F110" s="118"/>
      <c r="G110" s="147">
        <f t="shared" si="5"/>
        <v>3303.19</v>
      </c>
      <c r="H110" s="67"/>
      <c r="I110" s="67"/>
      <c r="J110" s="67"/>
    </row>
    <row r="111" spans="1:10" x14ac:dyDescent="0.25">
      <c r="A111" s="74" t="s">
        <v>153</v>
      </c>
      <c r="B111" s="71" t="s">
        <v>154</v>
      </c>
      <c r="C111" s="72">
        <v>1000</v>
      </c>
      <c r="D111" s="73"/>
      <c r="E111" s="121">
        <v>781.83</v>
      </c>
      <c r="F111" s="118"/>
      <c r="G111" s="147">
        <f t="shared" si="5"/>
        <v>218.16999999999996</v>
      </c>
      <c r="H111" s="67"/>
      <c r="I111" s="67"/>
      <c r="J111" s="67"/>
    </row>
    <row r="112" spans="1:10" x14ac:dyDescent="0.25">
      <c r="A112" s="74" t="s">
        <v>155</v>
      </c>
      <c r="B112" s="71" t="s">
        <v>156</v>
      </c>
      <c r="C112" s="72">
        <v>1400</v>
      </c>
      <c r="D112" s="73"/>
      <c r="E112" s="121">
        <v>720.72</v>
      </c>
      <c r="F112" s="118"/>
      <c r="G112" s="147">
        <f t="shared" si="5"/>
        <v>679.28</v>
      </c>
      <c r="H112" s="67"/>
      <c r="I112" s="67"/>
      <c r="J112" s="67"/>
    </row>
    <row r="113" spans="1:10" x14ac:dyDescent="0.25">
      <c r="A113" s="8"/>
      <c r="B113" s="29"/>
      <c r="C113" s="10"/>
      <c r="D113" s="11"/>
      <c r="E113" s="122"/>
      <c r="F113" s="118"/>
      <c r="G113" s="32"/>
      <c r="H113" s="67"/>
      <c r="I113" s="67"/>
      <c r="J113" s="67"/>
    </row>
    <row r="114" spans="1:10" x14ac:dyDescent="0.25">
      <c r="A114" s="25" t="s">
        <v>157</v>
      </c>
      <c r="B114" s="26" t="s">
        <v>158</v>
      </c>
      <c r="C114" s="10"/>
      <c r="D114" s="47">
        <v>2000</v>
      </c>
      <c r="E114" s="122"/>
      <c r="F114" s="115">
        <v>9.8800000000000008</v>
      </c>
      <c r="G114" s="64">
        <f>D114-F114</f>
        <v>1990.12</v>
      </c>
      <c r="H114" s="67"/>
      <c r="I114" s="67"/>
      <c r="J114" s="67"/>
    </row>
    <row r="115" spans="1:10" x14ac:dyDescent="0.25">
      <c r="A115" s="8"/>
      <c r="B115" s="29"/>
      <c r="C115" s="10"/>
      <c r="D115" s="11"/>
      <c r="E115" s="122"/>
      <c r="F115" s="118"/>
      <c r="G115" s="32"/>
      <c r="H115" s="67"/>
      <c r="I115" s="67"/>
      <c r="J115" s="67"/>
    </row>
    <row r="116" spans="1:10" x14ac:dyDescent="0.25">
      <c r="A116" s="8" t="s">
        <v>159</v>
      </c>
      <c r="B116" s="32" t="s">
        <v>160</v>
      </c>
      <c r="C116" s="10"/>
      <c r="D116" s="47">
        <f>SUM(C117:C119)</f>
        <v>11500</v>
      </c>
      <c r="E116" s="122"/>
      <c r="F116" s="115">
        <f>SUM(E117:E119)</f>
        <v>1239.45</v>
      </c>
      <c r="G116" s="64">
        <f>D116-F116</f>
        <v>10260.549999999999</v>
      </c>
      <c r="H116" s="67"/>
      <c r="I116" s="67"/>
      <c r="J116" s="67"/>
    </row>
    <row r="117" spans="1:10" x14ac:dyDescent="0.25">
      <c r="A117" s="74" t="s">
        <v>161</v>
      </c>
      <c r="B117" s="71" t="s">
        <v>162</v>
      </c>
      <c r="C117" s="72">
        <v>4000</v>
      </c>
      <c r="D117" s="73"/>
      <c r="E117" s="121">
        <v>442.25</v>
      </c>
      <c r="F117" s="132"/>
      <c r="G117" s="147">
        <f t="shared" ref="G117:G119" si="6">C117-E117</f>
        <v>3557.75</v>
      </c>
      <c r="H117" s="67"/>
      <c r="I117" s="67"/>
      <c r="J117" s="67"/>
    </row>
    <row r="118" spans="1:10" x14ac:dyDescent="0.25">
      <c r="A118" s="74" t="s">
        <v>163</v>
      </c>
      <c r="B118" s="71" t="s">
        <v>164</v>
      </c>
      <c r="C118" s="72">
        <v>6000</v>
      </c>
      <c r="D118" s="73"/>
      <c r="E118" s="121">
        <v>797.2</v>
      </c>
      <c r="F118" s="132"/>
      <c r="G118" s="147">
        <f t="shared" si="6"/>
        <v>5202.8</v>
      </c>
      <c r="H118" s="67"/>
      <c r="I118" s="67"/>
      <c r="J118" s="67"/>
    </row>
    <row r="119" spans="1:10" x14ac:dyDescent="0.25">
      <c r="A119" s="74" t="s">
        <v>165</v>
      </c>
      <c r="B119" s="71" t="s">
        <v>166</v>
      </c>
      <c r="C119" s="72">
        <v>1500</v>
      </c>
      <c r="D119" s="73"/>
      <c r="E119" s="121">
        <v>0</v>
      </c>
      <c r="F119" s="132"/>
      <c r="G119" s="147">
        <f t="shared" si="6"/>
        <v>1500</v>
      </c>
      <c r="H119" s="67"/>
      <c r="I119" s="67"/>
      <c r="J119" s="67"/>
    </row>
    <row r="120" spans="1:10" x14ac:dyDescent="0.25">
      <c r="A120" s="8"/>
      <c r="B120" s="32"/>
      <c r="C120" s="10"/>
      <c r="D120" s="11"/>
      <c r="E120" s="122"/>
      <c r="F120" s="118"/>
      <c r="G120" s="32"/>
      <c r="H120" s="67"/>
      <c r="I120" s="67"/>
      <c r="J120" s="67"/>
    </row>
    <row r="121" spans="1:10" x14ac:dyDescent="0.25">
      <c r="A121" s="25" t="s">
        <v>167</v>
      </c>
      <c r="B121" s="26" t="s">
        <v>168</v>
      </c>
      <c r="C121" s="10"/>
      <c r="D121" s="47">
        <v>3000</v>
      </c>
      <c r="E121" s="122"/>
      <c r="F121" s="115">
        <v>1664.13</v>
      </c>
      <c r="G121" s="64">
        <f>D121-F121</f>
        <v>1335.87</v>
      </c>
      <c r="H121" s="67"/>
      <c r="I121" s="67"/>
      <c r="J121" s="67"/>
    </row>
    <row r="122" spans="1:10" x14ac:dyDescent="0.25">
      <c r="A122" s="25"/>
      <c r="B122" s="26"/>
      <c r="C122" s="10"/>
      <c r="D122" s="11"/>
      <c r="E122" s="122"/>
      <c r="F122" s="118"/>
      <c r="G122" s="32"/>
      <c r="H122" s="67"/>
      <c r="I122" s="67"/>
      <c r="J122" s="67"/>
    </row>
    <row r="123" spans="1:10" x14ac:dyDescent="0.25">
      <c r="A123" s="25" t="s">
        <v>169</v>
      </c>
      <c r="B123" s="26" t="s">
        <v>170</v>
      </c>
      <c r="C123" s="10"/>
      <c r="D123" s="47">
        <f>SUM(C124:C126)</f>
        <v>24500</v>
      </c>
      <c r="E123" s="122"/>
      <c r="F123" s="115">
        <f>SUM(E124:E126)</f>
        <v>11087.189999999999</v>
      </c>
      <c r="G123" s="64">
        <f>D123-F123</f>
        <v>13412.810000000001</v>
      </c>
      <c r="H123" s="67"/>
      <c r="I123" s="67"/>
      <c r="J123" s="67"/>
    </row>
    <row r="124" spans="1:10" x14ac:dyDescent="0.25">
      <c r="A124" s="74" t="s">
        <v>171</v>
      </c>
      <c r="B124" s="71" t="s">
        <v>172</v>
      </c>
      <c r="C124" s="72">
        <v>15000</v>
      </c>
      <c r="D124" s="73"/>
      <c r="E124" s="121">
        <v>2999.34</v>
      </c>
      <c r="F124" s="132"/>
      <c r="G124" s="147">
        <f t="shared" ref="G124:G126" si="7">C124-E124</f>
        <v>12000.66</v>
      </c>
      <c r="H124" s="67"/>
      <c r="I124" s="67"/>
      <c r="J124" s="67"/>
    </row>
    <row r="125" spans="1:10" x14ac:dyDescent="0.25">
      <c r="A125" s="76" t="s">
        <v>173</v>
      </c>
      <c r="B125" s="71" t="s">
        <v>174</v>
      </c>
      <c r="C125" s="77">
        <v>8000</v>
      </c>
      <c r="D125" s="73"/>
      <c r="E125" s="134">
        <v>5412.12</v>
      </c>
      <c r="F125" s="132"/>
      <c r="G125" s="147">
        <f t="shared" si="7"/>
        <v>2587.88</v>
      </c>
      <c r="H125" s="67"/>
      <c r="I125" s="67"/>
      <c r="J125" s="67"/>
    </row>
    <row r="126" spans="1:10" x14ac:dyDescent="0.25">
      <c r="A126" s="70" t="s">
        <v>175</v>
      </c>
      <c r="B126" s="71" t="s">
        <v>176</v>
      </c>
      <c r="C126" s="77">
        <v>1500</v>
      </c>
      <c r="D126" s="73"/>
      <c r="E126" s="134">
        <v>2675.73</v>
      </c>
      <c r="F126" s="132"/>
      <c r="G126" s="147">
        <f t="shared" si="7"/>
        <v>-1175.73</v>
      </c>
      <c r="H126" s="67"/>
      <c r="I126" s="67"/>
      <c r="J126" s="67"/>
    </row>
    <row r="127" spans="1:10" x14ac:dyDescent="0.25">
      <c r="A127" s="8"/>
      <c r="B127" s="29"/>
      <c r="C127" s="10"/>
      <c r="D127" s="11"/>
      <c r="E127" s="122"/>
      <c r="F127" s="118"/>
      <c r="G127" s="32"/>
      <c r="H127" s="67"/>
      <c r="I127" s="67"/>
      <c r="J127" s="67"/>
    </row>
    <row r="128" spans="1:10" x14ac:dyDescent="0.25">
      <c r="A128" s="25" t="s">
        <v>177</v>
      </c>
      <c r="B128" s="26" t="s">
        <v>178</v>
      </c>
      <c r="C128" s="10"/>
      <c r="D128" s="47">
        <v>500</v>
      </c>
      <c r="E128" s="122"/>
      <c r="F128" s="115">
        <v>41.44</v>
      </c>
      <c r="G128" s="64">
        <f>D128-F128</f>
        <v>458.56</v>
      </c>
      <c r="H128" s="67"/>
      <c r="I128" s="67"/>
      <c r="J128" s="67"/>
    </row>
    <row r="129" spans="1:10" x14ac:dyDescent="0.25">
      <c r="A129" s="25" t="s">
        <v>179</v>
      </c>
      <c r="B129" s="26" t="s">
        <v>180</v>
      </c>
      <c r="C129" s="10"/>
      <c r="D129" s="47">
        <v>0</v>
      </c>
      <c r="E129" s="122"/>
      <c r="F129" s="115">
        <v>0</v>
      </c>
      <c r="G129" s="64">
        <f>D129-F129</f>
        <v>0</v>
      </c>
      <c r="H129" s="67"/>
      <c r="I129" s="67"/>
      <c r="J129" s="67"/>
    </row>
    <row r="130" spans="1:10" x14ac:dyDescent="0.25">
      <c r="A130" s="25" t="s">
        <v>181</v>
      </c>
      <c r="B130" s="26" t="s">
        <v>182</v>
      </c>
      <c r="C130" s="10"/>
      <c r="D130" s="47">
        <v>17000</v>
      </c>
      <c r="E130" s="122"/>
      <c r="F130" s="115">
        <v>1960.98</v>
      </c>
      <c r="G130" s="64">
        <f>D130-F130</f>
        <v>15039.02</v>
      </c>
      <c r="H130" s="67"/>
      <c r="I130" s="67"/>
      <c r="J130" s="67"/>
    </row>
    <row r="131" spans="1:10" x14ac:dyDescent="0.25">
      <c r="A131" s="8"/>
      <c r="B131" s="32"/>
      <c r="C131" s="10"/>
      <c r="D131" s="11"/>
      <c r="E131" s="122"/>
      <c r="F131" s="118"/>
      <c r="G131" s="32"/>
      <c r="H131" s="67"/>
      <c r="I131" s="67"/>
      <c r="J131" s="67"/>
    </row>
    <row r="132" spans="1:10" ht="15.75" thickBot="1" x14ac:dyDescent="0.3">
      <c r="A132" s="152" t="s">
        <v>183</v>
      </c>
      <c r="B132" s="153" t="s">
        <v>140</v>
      </c>
      <c r="C132" s="154"/>
      <c r="D132" s="155">
        <f>SUM(D104:D131)</f>
        <v>105700</v>
      </c>
      <c r="E132" s="154"/>
      <c r="F132" s="155">
        <f>SUM(F104:F131)</f>
        <v>41773.870000000017</v>
      </c>
      <c r="G132" s="64">
        <f>D132-F132</f>
        <v>63926.129999999983</v>
      </c>
      <c r="H132" s="141"/>
      <c r="I132" s="67"/>
      <c r="J132" s="67"/>
    </row>
    <row r="133" spans="1:10" ht="15.75" thickBot="1" x14ac:dyDescent="0.3">
      <c r="A133" s="35"/>
      <c r="B133" s="36"/>
      <c r="C133" s="19"/>
      <c r="D133" s="20"/>
      <c r="E133" s="21"/>
      <c r="F133" s="22"/>
      <c r="G133" s="32"/>
      <c r="H133" s="67"/>
      <c r="I133" s="67"/>
      <c r="J133" s="67"/>
    </row>
    <row r="134" spans="1:10" x14ac:dyDescent="0.25">
      <c r="A134" s="23" t="s">
        <v>184</v>
      </c>
      <c r="B134" s="24" t="s">
        <v>185</v>
      </c>
      <c r="C134" s="6"/>
      <c r="D134" s="7"/>
      <c r="E134" s="124"/>
      <c r="F134" s="128"/>
      <c r="G134" s="32"/>
      <c r="H134" s="67"/>
      <c r="I134" s="67"/>
      <c r="J134" s="67"/>
    </row>
    <row r="135" spans="1:10" x14ac:dyDescent="0.25">
      <c r="A135" s="56" t="s">
        <v>186</v>
      </c>
      <c r="B135" s="26" t="s">
        <v>187</v>
      </c>
      <c r="C135" s="10"/>
      <c r="D135" s="47">
        <f>SUM(C136:C139)</f>
        <v>305300</v>
      </c>
      <c r="E135" s="122"/>
      <c r="F135" s="115">
        <f>SUM(E136:E138)</f>
        <v>177668.53</v>
      </c>
      <c r="G135" s="64">
        <f>D135-F135</f>
        <v>127631.47</v>
      </c>
      <c r="H135" s="67"/>
      <c r="I135" s="67"/>
      <c r="J135" s="67"/>
    </row>
    <row r="136" spans="1:10" x14ac:dyDescent="0.25">
      <c r="A136" s="70" t="s">
        <v>188</v>
      </c>
      <c r="B136" s="71" t="s">
        <v>1</v>
      </c>
      <c r="C136" s="72">
        <v>220500</v>
      </c>
      <c r="D136" s="73"/>
      <c r="E136" s="121">
        <v>164489.24</v>
      </c>
      <c r="F136" s="132"/>
      <c r="G136" s="147">
        <f t="shared" ref="G136:G138" si="8">C136-E136</f>
        <v>56010.760000000009</v>
      </c>
      <c r="H136" s="67"/>
      <c r="I136" s="67"/>
      <c r="J136" s="67"/>
    </row>
    <row r="137" spans="1:10" x14ac:dyDescent="0.25">
      <c r="A137" s="74" t="s">
        <v>189</v>
      </c>
      <c r="B137" s="71" t="s">
        <v>92</v>
      </c>
      <c r="C137" s="72">
        <v>52800</v>
      </c>
      <c r="D137" s="73"/>
      <c r="E137" s="121">
        <v>9007.1200000000008</v>
      </c>
      <c r="F137" s="132"/>
      <c r="G137" s="147">
        <f t="shared" si="8"/>
        <v>43792.88</v>
      </c>
      <c r="H137" s="67"/>
      <c r="I137" s="67"/>
      <c r="J137" s="67"/>
    </row>
    <row r="138" spans="1:10" x14ac:dyDescent="0.25">
      <c r="A138" s="74" t="s">
        <v>190</v>
      </c>
      <c r="B138" s="71" t="s">
        <v>191</v>
      </c>
      <c r="C138" s="72">
        <v>32000</v>
      </c>
      <c r="D138" s="73"/>
      <c r="E138" s="121">
        <f>2097.68+2074.49</f>
        <v>4172.17</v>
      </c>
      <c r="F138" s="132"/>
      <c r="G138" s="147">
        <f t="shared" si="8"/>
        <v>27827.83</v>
      </c>
      <c r="H138" s="67"/>
      <c r="I138" s="67"/>
      <c r="J138" s="67"/>
    </row>
    <row r="139" spans="1:10" x14ac:dyDescent="0.25">
      <c r="A139" s="8"/>
      <c r="B139" s="32"/>
      <c r="C139" s="10"/>
      <c r="D139" s="11"/>
      <c r="E139" s="122"/>
      <c r="F139" s="118"/>
      <c r="G139" s="32"/>
      <c r="H139" s="67"/>
      <c r="I139" s="67"/>
      <c r="J139" s="67"/>
    </row>
    <row r="140" spans="1:10" x14ac:dyDescent="0.25">
      <c r="A140" s="54" t="s">
        <v>192</v>
      </c>
      <c r="B140" s="26" t="s">
        <v>193</v>
      </c>
      <c r="C140" s="10"/>
      <c r="D140" s="47">
        <f>SUM(C141:C143)</f>
        <v>83500</v>
      </c>
      <c r="E140" s="122"/>
      <c r="F140" s="115">
        <f>SUM(E141:E142)</f>
        <v>16511.330000000002</v>
      </c>
      <c r="G140" s="64">
        <f>D140-F140</f>
        <v>66988.67</v>
      </c>
      <c r="H140" s="67"/>
      <c r="I140" s="67"/>
      <c r="J140" s="67"/>
    </row>
    <row r="141" spans="1:10" x14ac:dyDescent="0.25">
      <c r="A141" s="74" t="s">
        <v>194</v>
      </c>
      <c r="B141" s="71" t="s">
        <v>195</v>
      </c>
      <c r="C141" s="72">
        <v>60000</v>
      </c>
      <c r="D141" s="73"/>
      <c r="E141" s="121">
        <f>6918.89+7127.63+2165.01+299.8</f>
        <v>16511.330000000002</v>
      </c>
      <c r="F141" s="132"/>
      <c r="G141" s="147">
        <f t="shared" ref="G141:G143" si="9">C141-E141</f>
        <v>43488.67</v>
      </c>
      <c r="H141" s="67"/>
      <c r="I141" s="67"/>
      <c r="J141" s="67"/>
    </row>
    <row r="142" spans="1:10" x14ac:dyDescent="0.25">
      <c r="A142" s="74" t="s">
        <v>196</v>
      </c>
      <c r="B142" s="71" t="s">
        <v>197</v>
      </c>
      <c r="C142" s="72">
        <v>5000</v>
      </c>
      <c r="D142" s="73"/>
      <c r="E142" s="121">
        <v>0</v>
      </c>
      <c r="F142" s="132"/>
      <c r="G142" s="147">
        <f t="shared" si="9"/>
        <v>5000</v>
      </c>
      <c r="H142" s="67"/>
      <c r="I142" s="67"/>
      <c r="J142" s="67"/>
    </row>
    <row r="143" spans="1:10" x14ac:dyDescent="0.25">
      <c r="A143" s="74" t="s">
        <v>198</v>
      </c>
      <c r="B143" s="71" t="s">
        <v>199</v>
      </c>
      <c r="C143" s="72">
        <v>18500</v>
      </c>
      <c r="D143" s="73"/>
      <c r="E143" s="121">
        <v>0</v>
      </c>
      <c r="F143" s="132"/>
      <c r="G143" s="147">
        <f t="shared" si="9"/>
        <v>18500</v>
      </c>
      <c r="H143" s="67"/>
      <c r="I143" s="67"/>
      <c r="J143" s="67"/>
    </row>
    <row r="144" spans="1:10" x14ac:dyDescent="0.25">
      <c r="A144" s="8"/>
      <c r="B144" s="32"/>
      <c r="C144" s="10"/>
      <c r="D144" s="11"/>
      <c r="E144" s="122"/>
      <c r="F144" s="118"/>
      <c r="G144" s="32"/>
      <c r="H144" s="67"/>
      <c r="I144" s="67"/>
      <c r="J144" s="67"/>
    </row>
    <row r="145" spans="1:10" x14ac:dyDescent="0.25">
      <c r="A145" s="54" t="s">
        <v>200</v>
      </c>
      <c r="B145" s="26" t="s">
        <v>201</v>
      </c>
      <c r="C145" s="10"/>
      <c r="D145" s="47">
        <f>SUM(C146:C149)</f>
        <v>78500</v>
      </c>
      <c r="E145" s="122"/>
      <c r="F145" s="115">
        <f>SUM(E146:E149)</f>
        <v>24188</v>
      </c>
      <c r="G145" s="64">
        <f>D145-F145</f>
        <v>54312</v>
      </c>
      <c r="H145" s="67"/>
      <c r="I145" s="67"/>
      <c r="J145" s="67"/>
    </row>
    <row r="146" spans="1:10" x14ac:dyDescent="0.25">
      <c r="A146" s="74" t="s">
        <v>202</v>
      </c>
      <c r="B146" s="71" t="s">
        <v>203</v>
      </c>
      <c r="C146" s="72">
        <v>50000</v>
      </c>
      <c r="D146" s="73"/>
      <c r="E146" s="121">
        <v>16523.599999999999</v>
      </c>
      <c r="F146" s="132"/>
      <c r="G146" s="147">
        <f t="shared" ref="G146:G149" si="10">C146-E146</f>
        <v>33476.400000000001</v>
      </c>
      <c r="H146" s="67"/>
      <c r="I146" s="67"/>
      <c r="J146" s="67"/>
    </row>
    <row r="147" spans="1:10" x14ac:dyDescent="0.25">
      <c r="A147" s="74" t="s">
        <v>204</v>
      </c>
      <c r="B147" s="71" t="s">
        <v>205</v>
      </c>
      <c r="C147" s="72">
        <v>13000</v>
      </c>
      <c r="D147" s="73"/>
      <c r="E147" s="121">
        <v>1798.4</v>
      </c>
      <c r="F147" s="132"/>
      <c r="G147" s="147">
        <f t="shared" si="10"/>
        <v>11201.6</v>
      </c>
      <c r="H147" s="67"/>
      <c r="I147" s="67"/>
      <c r="J147" s="67"/>
    </row>
    <row r="148" spans="1:10" x14ac:dyDescent="0.25">
      <c r="A148" s="74" t="s">
        <v>206</v>
      </c>
      <c r="B148" s="71" t="s">
        <v>207</v>
      </c>
      <c r="C148" s="72">
        <v>10000</v>
      </c>
      <c r="D148" s="73"/>
      <c r="E148" s="121">
        <v>3700</v>
      </c>
      <c r="F148" s="132"/>
      <c r="G148" s="147">
        <f t="shared" si="10"/>
        <v>6300</v>
      </c>
      <c r="H148" s="67"/>
      <c r="I148" s="67"/>
      <c r="J148" s="67"/>
    </row>
    <row r="149" spans="1:10" x14ac:dyDescent="0.25">
      <c r="A149" s="74" t="s">
        <v>208</v>
      </c>
      <c r="B149" s="71" t="s">
        <v>209</v>
      </c>
      <c r="C149" s="72">
        <v>5500</v>
      </c>
      <c r="D149" s="73"/>
      <c r="E149" s="121">
        <v>2166</v>
      </c>
      <c r="F149" s="132"/>
      <c r="G149" s="147">
        <f t="shared" si="10"/>
        <v>3334</v>
      </c>
      <c r="H149" s="67"/>
      <c r="I149" s="67"/>
      <c r="J149" s="67"/>
    </row>
    <row r="150" spans="1:10" x14ac:dyDescent="0.25">
      <c r="A150" s="8"/>
      <c r="B150" s="32"/>
      <c r="C150" s="10"/>
      <c r="D150" s="11"/>
      <c r="E150" s="122"/>
      <c r="F150" s="118"/>
      <c r="G150" s="32"/>
      <c r="H150" s="67"/>
      <c r="I150" s="67"/>
      <c r="J150" s="67"/>
    </row>
    <row r="151" spans="1:10" x14ac:dyDescent="0.25">
      <c r="A151" s="54" t="s">
        <v>210</v>
      </c>
      <c r="B151" s="26" t="s">
        <v>211</v>
      </c>
      <c r="C151" s="10"/>
      <c r="D151" s="47">
        <v>25000</v>
      </c>
      <c r="E151" s="122"/>
      <c r="F151" s="115">
        <v>25493.8</v>
      </c>
      <c r="G151" s="64">
        <f>D151-F151</f>
        <v>-493.79999999999927</v>
      </c>
      <c r="H151" s="67"/>
      <c r="I151" s="67"/>
      <c r="J151" s="67"/>
    </row>
    <row r="152" spans="1:10" x14ac:dyDescent="0.25">
      <c r="A152" s="8"/>
      <c r="B152" s="32"/>
      <c r="C152" s="10"/>
      <c r="D152" s="11"/>
      <c r="E152" s="122"/>
      <c r="F152" s="118"/>
      <c r="G152" s="32"/>
      <c r="H152" s="67"/>
      <c r="I152" s="67"/>
      <c r="J152" s="67"/>
    </row>
    <row r="153" spans="1:10" x14ac:dyDescent="0.25">
      <c r="A153" s="54" t="s">
        <v>212</v>
      </c>
      <c r="B153" s="26" t="s">
        <v>213</v>
      </c>
      <c r="C153" s="10"/>
      <c r="D153" s="47">
        <f>SUM(C154)</f>
        <v>47909</v>
      </c>
      <c r="E153" s="122"/>
      <c r="F153" s="115">
        <f>SUM(E154:E155)</f>
        <v>27712.61</v>
      </c>
      <c r="G153" s="64">
        <f>D153-F153</f>
        <v>20196.39</v>
      </c>
      <c r="H153" s="67"/>
      <c r="I153" s="67"/>
      <c r="J153" s="67"/>
    </row>
    <row r="154" spans="1:10" x14ac:dyDescent="0.25">
      <c r="A154" s="54" t="s">
        <v>214</v>
      </c>
      <c r="B154" s="26" t="s">
        <v>215</v>
      </c>
      <c r="C154" s="72">
        <v>47909</v>
      </c>
      <c r="D154" s="47"/>
      <c r="E154" s="121">
        <v>27712.61</v>
      </c>
      <c r="F154" s="115"/>
      <c r="G154" s="147">
        <f>C154-E154</f>
        <v>20196.39</v>
      </c>
      <c r="H154" s="67"/>
      <c r="I154" s="67"/>
      <c r="J154" s="67"/>
    </row>
    <row r="155" spans="1:10" x14ac:dyDescent="0.25">
      <c r="A155" s="8"/>
      <c r="B155" s="39"/>
      <c r="C155" s="10"/>
      <c r="D155" s="11"/>
      <c r="E155" s="122"/>
      <c r="F155" s="118"/>
      <c r="G155" s="32"/>
      <c r="H155" s="67"/>
      <c r="I155" s="67"/>
      <c r="J155" s="67"/>
    </row>
    <row r="156" spans="1:10" x14ac:dyDescent="0.25">
      <c r="A156" s="8"/>
      <c r="B156" s="32"/>
      <c r="C156" s="10"/>
      <c r="D156" s="11"/>
      <c r="E156" s="122"/>
      <c r="F156" s="118"/>
      <c r="G156" s="32"/>
      <c r="H156" s="67"/>
      <c r="I156" s="67"/>
      <c r="J156" s="67"/>
    </row>
    <row r="157" spans="1:10" x14ac:dyDescent="0.25">
      <c r="A157" s="8"/>
      <c r="B157" s="32"/>
      <c r="C157" s="10"/>
      <c r="D157" s="11"/>
      <c r="E157" s="122"/>
      <c r="F157" s="118"/>
      <c r="G157" s="32"/>
      <c r="H157" s="67"/>
      <c r="I157" s="67"/>
      <c r="J157" s="67"/>
    </row>
    <row r="158" spans="1:10" ht="15.75" thickBot="1" x14ac:dyDescent="0.3">
      <c r="A158" s="152" t="s">
        <v>216</v>
      </c>
      <c r="B158" s="153" t="s">
        <v>185</v>
      </c>
      <c r="C158" s="154"/>
      <c r="D158" s="155">
        <f>SUM(D134:D156)</f>
        <v>540209</v>
      </c>
      <c r="E158" s="154"/>
      <c r="F158" s="155">
        <f>SUM(F134:F157)</f>
        <v>271574.26999999996</v>
      </c>
      <c r="G158" s="64">
        <f>D158-F158</f>
        <v>268634.73000000004</v>
      </c>
      <c r="H158" s="141"/>
      <c r="I158" s="67"/>
      <c r="J158" s="67"/>
    </row>
    <row r="159" spans="1:10" ht="15.75" thickBot="1" x14ac:dyDescent="0.3">
      <c r="A159" s="35"/>
      <c r="B159" s="36"/>
      <c r="C159" s="19"/>
      <c r="D159" s="20"/>
      <c r="E159" s="21"/>
      <c r="F159" s="22"/>
      <c r="G159" s="32"/>
      <c r="H159" s="67"/>
      <c r="I159" s="67"/>
      <c r="J159" s="67"/>
    </row>
    <row r="160" spans="1:10" x14ac:dyDescent="0.25">
      <c r="A160" s="23" t="s">
        <v>217</v>
      </c>
      <c r="B160" s="24" t="s">
        <v>218</v>
      </c>
      <c r="C160" s="6"/>
      <c r="D160" s="7"/>
      <c r="E160" s="124"/>
      <c r="F160" s="128"/>
      <c r="G160" s="32"/>
      <c r="H160" s="67"/>
      <c r="I160" s="67"/>
      <c r="J160" s="67"/>
    </row>
    <row r="161" spans="1:10" x14ac:dyDescent="0.25">
      <c r="A161" s="25" t="s">
        <v>219</v>
      </c>
      <c r="B161" s="26" t="s">
        <v>220</v>
      </c>
      <c r="C161" s="10"/>
      <c r="D161" s="47">
        <v>4000</v>
      </c>
      <c r="E161" s="122"/>
      <c r="F161" s="115">
        <v>0</v>
      </c>
      <c r="G161" s="64">
        <f t="shared" ref="G161:G169" si="11">D161-F161</f>
        <v>4000</v>
      </c>
      <c r="H161" s="67"/>
      <c r="I161" s="67"/>
      <c r="J161" s="67"/>
    </row>
    <row r="162" spans="1:10" x14ac:dyDescent="0.25">
      <c r="A162" s="25" t="s">
        <v>221</v>
      </c>
      <c r="B162" s="26" t="s">
        <v>67</v>
      </c>
      <c r="C162" s="10"/>
      <c r="D162" s="47">
        <v>1000</v>
      </c>
      <c r="E162" s="122"/>
      <c r="F162" s="115">
        <v>262.33999999999997</v>
      </c>
      <c r="G162" s="64">
        <f t="shared" si="11"/>
        <v>737.66000000000008</v>
      </c>
      <c r="H162" s="67"/>
      <c r="I162" s="67"/>
      <c r="J162" s="67"/>
    </row>
    <row r="163" spans="1:10" x14ac:dyDescent="0.25">
      <c r="A163" s="25" t="s">
        <v>222</v>
      </c>
      <c r="B163" s="26" t="s">
        <v>223</v>
      </c>
      <c r="C163" s="10"/>
      <c r="D163" s="47">
        <v>2000</v>
      </c>
      <c r="E163" s="122"/>
      <c r="F163" s="115">
        <v>102</v>
      </c>
      <c r="G163" s="64">
        <f t="shared" si="11"/>
        <v>1898</v>
      </c>
      <c r="H163" s="67"/>
      <c r="I163" s="67"/>
      <c r="J163" s="67"/>
    </row>
    <row r="164" spans="1:10" x14ac:dyDescent="0.25">
      <c r="A164" s="25" t="s">
        <v>224</v>
      </c>
      <c r="B164" s="26" t="s">
        <v>225</v>
      </c>
      <c r="C164" s="10"/>
      <c r="D164" s="47">
        <v>0</v>
      </c>
      <c r="E164" s="122"/>
      <c r="F164" s="115">
        <v>0</v>
      </c>
      <c r="G164" s="64">
        <f t="shared" si="11"/>
        <v>0</v>
      </c>
      <c r="H164" s="67"/>
      <c r="I164" s="67"/>
      <c r="J164" s="67"/>
    </row>
    <row r="165" spans="1:10" x14ac:dyDescent="0.25">
      <c r="A165" s="25" t="s">
        <v>226</v>
      </c>
      <c r="B165" s="26" t="s">
        <v>227</v>
      </c>
      <c r="C165" s="10"/>
      <c r="D165" s="47">
        <v>20000</v>
      </c>
      <c r="E165" s="122"/>
      <c r="F165" s="115">
        <v>0</v>
      </c>
      <c r="G165" s="64"/>
      <c r="H165" s="67"/>
      <c r="I165" s="67"/>
      <c r="J165" s="67"/>
    </row>
    <row r="166" spans="1:10" x14ac:dyDescent="0.25">
      <c r="A166" s="25"/>
      <c r="B166" s="26" t="s">
        <v>271</v>
      </c>
      <c r="C166" s="10"/>
      <c r="D166" s="47"/>
      <c r="E166" s="122"/>
      <c r="F166" s="115">
        <v>1106.3900000000001</v>
      </c>
      <c r="G166" s="64">
        <f>(D166-F166)+D165</f>
        <v>18893.61</v>
      </c>
      <c r="H166" s="67"/>
      <c r="I166" s="67"/>
      <c r="J166" s="67"/>
    </row>
    <row r="167" spans="1:10" x14ac:dyDescent="0.25">
      <c r="A167" s="25" t="s">
        <v>228</v>
      </c>
      <c r="B167" s="26" t="s">
        <v>229</v>
      </c>
      <c r="C167" s="10"/>
      <c r="D167" s="47">
        <v>0</v>
      </c>
      <c r="E167" s="122"/>
      <c r="F167" s="115">
        <v>0</v>
      </c>
      <c r="G167" s="64">
        <f t="shared" si="11"/>
        <v>0</v>
      </c>
      <c r="H167" s="67"/>
      <c r="I167" s="67"/>
      <c r="J167" s="67"/>
    </row>
    <row r="168" spans="1:10" x14ac:dyDescent="0.25">
      <c r="A168" s="54" t="s">
        <v>230</v>
      </c>
      <c r="B168" s="26" t="s">
        <v>231</v>
      </c>
      <c r="C168" s="10"/>
      <c r="D168" s="47">
        <v>58436</v>
      </c>
      <c r="E168" s="122"/>
      <c r="F168" s="115">
        <f>10000+171</f>
        <v>10171</v>
      </c>
      <c r="G168" s="64">
        <f t="shared" si="11"/>
        <v>48265</v>
      </c>
      <c r="H168" s="67"/>
      <c r="I168" s="67"/>
      <c r="J168" s="67"/>
    </row>
    <row r="169" spans="1:10" x14ac:dyDescent="0.25">
      <c r="A169" s="54"/>
      <c r="B169" s="26" t="s">
        <v>314</v>
      </c>
      <c r="C169" s="10"/>
      <c r="D169" s="47">
        <v>100000</v>
      </c>
      <c r="E169" s="122"/>
      <c r="F169" s="115">
        <v>80000</v>
      </c>
      <c r="G169" s="64">
        <f t="shared" si="11"/>
        <v>20000</v>
      </c>
      <c r="H169" s="67"/>
      <c r="I169" s="67"/>
      <c r="J169" s="67"/>
    </row>
    <row r="170" spans="1:10" x14ac:dyDescent="0.25">
      <c r="A170" s="41"/>
      <c r="B170" s="32"/>
      <c r="C170" s="10"/>
      <c r="D170" s="47"/>
      <c r="E170" s="122"/>
      <c r="F170" s="115"/>
      <c r="G170" s="43"/>
      <c r="H170" s="67"/>
      <c r="I170" s="67"/>
      <c r="J170" s="67"/>
    </row>
    <row r="171" spans="1:10" ht="15.75" thickBot="1" x14ac:dyDescent="0.3">
      <c r="A171" s="152" t="s">
        <v>232</v>
      </c>
      <c r="B171" s="153" t="s">
        <v>218</v>
      </c>
      <c r="C171" s="154"/>
      <c r="D171" s="161">
        <f>SUM(D160:D169)</f>
        <v>185436</v>
      </c>
      <c r="E171" s="154"/>
      <c r="F171" s="161">
        <f>SUM(F161:F169)</f>
        <v>91641.73</v>
      </c>
      <c r="G171" s="64">
        <f>D171-F171</f>
        <v>93794.27</v>
      </c>
      <c r="H171" s="141"/>
      <c r="I171" s="67"/>
      <c r="J171" s="67"/>
    </row>
    <row r="172" spans="1:10" ht="15.75" thickBot="1" x14ac:dyDescent="0.3">
      <c r="A172" s="35"/>
      <c r="B172" s="36"/>
      <c r="C172" s="19"/>
      <c r="D172" s="20"/>
      <c r="E172" s="21"/>
      <c r="F172" s="22"/>
      <c r="G172" s="32"/>
      <c r="H172" s="67"/>
      <c r="I172" s="67"/>
      <c r="J172" s="67"/>
    </row>
    <row r="173" spans="1:10" x14ac:dyDescent="0.25">
      <c r="A173" s="23" t="s">
        <v>233</v>
      </c>
      <c r="B173" s="24" t="s">
        <v>234</v>
      </c>
      <c r="C173" s="6"/>
      <c r="D173" s="7"/>
      <c r="E173" s="127"/>
      <c r="F173" s="128"/>
      <c r="G173" s="32"/>
      <c r="H173" s="67"/>
      <c r="I173" s="67"/>
      <c r="J173" s="67"/>
    </row>
    <row r="174" spans="1:10" x14ac:dyDescent="0.25">
      <c r="A174" s="25" t="s">
        <v>235</v>
      </c>
      <c r="B174" s="26" t="s">
        <v>236</v>
      </c>
      <c r="C174" s="10"/>
      <c r="D174" s="47">
        <v>39390</v>
      </c>
      <c r="E174" s="116"/>
      <c r="F174" s="115">
        <f>1222151.21-SUM(F176:F180)</f>
        <v>640574.43999999994</v>
      </c>
      <c r="G174" s="64">
        <f>F174-D174</f>
        <v>601184.43999999994</v>
      </c>
      <c r="H174" s="67"/>
      <c r="I174" s="67"/>
      <c r="J174" s="67"/>
    </row>
    <row r="175" spans="1:10" x14ac:dyDescent="0.25">
      <c r="A175" s="8"/>
      <c r="B175" s="29"/>
      <c r="C175" s="10"/>
      <c r="D175" s="11"/>
      <c r="E175" s="116"/>
      <c r="F175" s="118"/>
      <c r="G175" s="32"/>
      <c r="H175" s="67"/>
      <c r="I175" s="67"/>
      <c r="J175" s="67"/>
    </row>
    <row r="176" spans="1:10" x14ac:dyDescent="0.25">
      <c r="A176" s="8"/>
      <c r="B176" s="32" t="s">
        <v>275</v>
      </c>
      <c r="C176" s="10"/>
      <c r="D176" s="47">
        <v>28000</v>
      </c>
      <c r="E176" s="116"/>
      <c r="F176" s="115">
        <v>28000</v>
      </c>
      <c r="G176" s="64">
        <f>F176-D176</f>
        <v>0</v>
      </c>
      <c r="H176" s="67"/>
      <c r="I176" s="67"/>
      <c r="J176" s="67"/>
    </row>
    <row r="177" spans="1:10" x14ac:dyDescent="0.25">
      <c r="A177" s="8"/>
      <c r="B177" s="29"/>
      <c r="C177" s="10"/>
      <c r="D177" s="11"/>
      <c r="E177" s="116"/>
      <c r="F177" s="118"/>
      <c r="G177" s="64"/>
      <c r="H177" s="67"/>
      <c r="I177" s="67"/>
      <c r="J177" s="67"/>
    </row>
    <row r="178" spans="1:10" x14ac:dyDescent="0.25">
      <c r="A178" s="25" t="s">
        <v>237</v>
      </c>
      <c r="B178" s="26" t="s">
        <v>238</v>
      </c>
      <c r="C178" s="10"/>
      <c r="D178" s="47">
        <v>30000</v>
      </c>
      <c r="E178" s="116"/>
      <c r="F178" s="115">
        <v>30000</v>
      </c>
      <c r="G178" s="64">
        <f>F178-D178</f>
        <v>0</v>
      </c>
      <c r="H178" s="67"/>
      <c r="I178" s="67"/>
      <c r="J178" s="67"/>
    </row>
    <row r="179" spans="1:10" x14ac:dyDescent="0.25">
      <c r="A179" s="8"/>
      <c r="B179" s="29"/>
      <c r="C179" s="10"/>
      <c r="D179" s="11"/>
      <c r="E179" s="116"/>
      <c r="F179" s="118"/>
      <c r="G179" s="32"/>
      <c r="H179" s="67"/>
      <c r="I179" s="67"/>
      <c r="J179" s="67"/>
    </row>
    <row r="180" spans="1:10" x14ac:dyDescent="0.25">
      <c r="A180" s="25" t="s">
        <v>239</v>
      </c>
      <c r="B180" s="57" t="s">
        <v>240</v>
      </c>
      <c r="C180" s="10"/>
      <c r="D180" s="47">
        <v>0</v>
      </c>
      <c r="E180" s="116"/>
      <c r="F180" s="115">
        <f>SUM(E181:E182)</f>
        <v>523576.77</v>
      </c>
      <c r="G180" s="64">
        <f>F180-D180</f>
        <v>523576.77</v>
      </c>
      <c r="H180" s="67"/>
      <c r="I180" s="67"/>
      <c r="J180" s="67"/>
    </row>
    <row r="181" spans="1:10" x14ac:dyDescent="0.25">
      <c r="A181" s="8"/>
      <c r="B181" s="82" t="s">
        <v>55</v>
      </c>
      <c r="C181" s="72">
        <v>0</v>
      </c>
      <c r="D181" s="11"/>
      <c r="E181" s="117">
        <f>'Anhang1 AufstellungFS'!J53</f>
        <v>17021.77</v>
      </c>
      <c r="F181" s="118"/>
      <c r="G181" s="146"/>
      <c r="H181" s="67"/>
      <c r="I181" s="67"/>
      <c r="J181" s="67"/>
    </row>
    <row r="182" spans="1:10" x14ac:dyDescent="0.25">
      <c r="A182" s="8"/>
      <c r="B182" s="82" t="s">
        <v>272</v>
      </c>
      <c r="C182" s="72">
        <v>0</v>
      </c>
      <c r="D182" s="11"/>
      <c r="E182" s="117">
        <v>506555</v>
      </c>
      <c r="F182" s="118"/>
      <c r="G182" s="146"/>
      <c r="H182" s="67"/>
      <c r="I182" s="67"/>
      <c r="J182" s="67"/>
    </row>
    <row r="183" spans="1:10" x14ac:dyDescent="0.25">
      <c r="A183" s="8"/>
      <c r="B183" s="32"/>
      <c r="C183" s="10"/>
      <c r="D183" s="11"/>
      <c r="E183" s="116"/>
      <c r="F183" s="118"/>
      <c r="G183" s="32"/>
      <c r="H183" s="67"/>
      <c r="I183" s="67"/>
      <c r="J183" s="67"/>
    </row>
    <row r="184" spans="1:10" ht="15.75" thickBot="1" x14ac:dyDescent="0.3">
      <c r="A184" s="152" t="s">
        <v>241</v>
      </c>
      <c r="B184" s="153" t="s">
        <v>315</v>
      </c>
      <c r="C184" s="154"/>
      <c r="D184" s="161">
        <f>SUM(D173:D183)</f>
        <v>97390</v>
      </c>
      <c r="E184" s="160"/>
      <c r="F184" s="161">
        <f>SUM(F173:F183)</f>
        <v>1222151.21</v>
      </c>
      <c r="G184" s="139"/>
      <c r="H184" s="141"/>
      <c r="I184" s="67"/>
      <c r="J184" s="67"/>
    </row>
    <row r="185" spans="1:10" ht="15.75" thickBot="1" x14ac:dyDescent="0.3">
      <c r="A185" s="35"/>
      <c r="B185" s="36"/>
      <c r="C185" s="19"/>
      <c r="D185" s="22"/>
      <c r="E185" s="21"/>
      <c r="F185" s="22"/>
      <c r="G185" s="32"/>
      <c r="H185" s="67"/>
      <c r="I185" s="67"/>
      <c r="J185" s="67"/>
    </row>
    <row r="186" spans="1:10" x14ac:dyDescent="0.25">
      <c r="A186" s="23" t="s">
        <v>242</v>
      </c>
      <c r="B186" s="24" t="s">
        <v>243</v>
      </c>
      <c r="C186" s="6"/>
      <c r="D186" s="7"/>
      <c r="E186" s="127"/>
      <c r="F186" s="128"/>
      <c r="G186" s="32"/>
      <c r="H186" s="67"/>
      <c r="I186" s="67"/>
      <c r="J186" s="67"/>
    </row>
    <row r="187" spans="1:10" x14ac:dyDescent="0.25">
      <c r="A187" s="25" t="s">
        <v>244</v>
      </c>
      <c r="B187" s="26" t="s">
        <v>97</v>
      </c>
      <c r="C187" s="10">
        <v>1941500</v>
      </c>
      <c r="D187" s="58"/>
      <c r="E187" s="116">
        <v>2026220</v>
      </c>
      <c r="F187" s="136"/>
      <c r="G187" s="146">
        <f t="shared" ref="G187:G192" si="12">C187-E187</f>
        <v>-84720</v>
      </c>
      <c r="H187" s="67"/>
      <c r="I187" s="67"/>
      <c r="J187" s="67"/>
    </row>
    <row r="188" spans="1:10" x14ac:dyDescent="0.25">
      <c r="A188" s="25" t="s">
        <v>245</v>
      </c>
      <c r="B188" s="26" t="s">
        <v>99</v>
      </c>
      <c r="C188" s="10">
        <v>137500</v>
      </c>
      <c r="D188" s="58"/>
      <c r="E188" s="116">
        <v>139249.79999999999</v>
      </c>
      <c r="F188" s="136"/>
      <c r="G188" s="146">
        <f t="shared" si="12"/>
        <v>-1749.7999999999884</v>
      </c>
      <c r="H188" s="67"/>
      <c r="I188" s="67"/>
      <c r="J188" s="67"/>
    </row>
    <row r="189" spans="1:10" x14ac:dyDescent="0.25">
      <c r="A189" s="25" t="s">
        <v>246</v>
      </c>
      <c r="B189" s="26" t="s">
        <v>247</v>
      </c>
      <c r="C189" s="10">
        <v>950</v>
      </c>
      <c r="D189" s="11"/>
      <c r="E189" s="116">
        <v>1224.5</v>
      </c>
      <c r="F189" s="118"/>
      <c r="G189" s="146">
        <f t="shared" si="12"/>
        <v>-274.5</v>
      </c>
      <c r="H189" s="67"/>
      <c r="I189" s="67"/>
      <c r="J189" s="67"/>
    </row>
    <row r="190" spans="1:10" x14ac:dyDescent="0.25">
      <c r="A190" s="25" t="s">
        <v>248</v>
      </c>
      <c r="B190" s="26" t="s">
        <v>103</v>
      </c>
      <c r="C190" s="10">
        <v>0</v>
      </c>
      <c r="D190" s="11"/>
      <c r="E190" s="116">
        <v>0</v>
      </c>
      <c r="F190" s="118"/>
      <c r="G190" s="146">
        <f t="shared" si="12"/>
        <v>0</v>
      </c>
      <c r="H190" s="67"/>
      <c r="I190" s="67"/>
      <c r="J190" s="67"/>
    </row>
    <row r="191" spans="1:10" x14ac:dyDescent="0.25">
      <c r="A191" s="25" t="s">
        <v>249</v>
      </c>
      <c r="B191" s="26" t="s">
        <v>250</v>
      </c>
      <c r="C191" s="10">
        <v>2300</v>
      </c>
      <c r="D191" s="11"/>
      <c r="E191" s="116">
        <v>360</v>
      </c>
      <c r="F191" s="118"/>
      <c r="G191" s="146">
        <f t="shared" si="12"/>
        <v>1940</v>
      </c>
      <c r="H191" s="67"/>
      <c r="I191" s="67"/>
      <c r="J191" s="67"/>
    </row>
    <row r="192" spans="1:10" x14ac:dyDescent="0.25">
      <c r="A192" s="25" t="s">
        <v>251</v>
      </c>
      <c r="B192" s="26" t="s">
        <v>252</v>
      </c>
      <c r="C192" s="10">
        <v>85</v>
      </c>
      <c r="D192" s="11"/>
      <c r="E192" s="116">
        <v>62.5</v>
      </c>
      <c r="F192" s="118"/>
      <c r="G192" s="146">
        <f t="shared" si="12"/>
        <v>22.5</v>
      </c>
      <c r="H192" s="67"/>
      <c r="I192" s="67"/>
      <c r="J192" s="67"/>
    </row>
    <row r="193" spans="1:10" x14ac:dyDescent="0.25">
      <c r="A193" s="8"/>
      <c r="C193" s="10"/>
      <c r="D193" s="11"/>
      <c r="E193" s="116"/>
      <c r="F193" s="118"/>
      <c r="G193" s="32"/>
      <c r="H193" s="67"/>
      <c r="I193" s="67"/>
      <c r="J193" s="67"/>
    </row>
    <row r="194" spans="1:10" x14ac:dyDescent="0.25">
      <c r="A194" s="8"/>
      <c r="B194" s="32"/>
      <c r="C194" s="10"/>
      <c r="D194" s="11"/>
      <c r="E194" s="116"/>
      <c r="F194" s="118"/>
      <c r="G194" s="32"/>
      <c r="H194" s="67"/>
      <c r="I194" s="67"/>
      <c r="J194" s="67"/>
    </row>
    <row r="195" spans="1:10" ht="15.75" thickBot="1" x14ac:dyDescent="0.3">
      <c r="A195" s="152" t="s">
        <v>253</v>
      </c>
      <c r="B195" s="153" t="s">
        <v>243</v>
      </c>
      <c r="C195" s="154"/>
      <c r="D195" s="161">
        <f>SUM(C187:C192)</f>
        <v>2082335</v>
      </c>
      <c r="E195" s="160"/>
      <c r="F195" s="162">
        <f>SUM(E187:E192)</f>
        <v>2167116.7999999998</v>
      </c>
      <c r="G195" s="64">
        <f>F195-D195</f>
        <v>84781.799999999814</v>
      </c>
      <c r="H195" s="140"/>
      <c r="I195" s="67"/>
      <c r="J195" s="143"/>
    </row>
    <row r="196" spans="1:10" ht="15.75" thickBot="1" x14ac:dyDescent="0.3">
      <c r="A196" s="41"/>
      <c r="B196" s="32"/>
      <c r="C196" s="113"/>
      <c r="D196" s="113"/>
      <c r="E196" s="113"/>
      <c r="F196" s="113"/>
      <c r="G196" s="140"/>
      <c r="H196" s="67"/>
      <c r="I196" s="67"/>
      <c r="J196" s="67"/>
    </row>
    <row r="197" spans="1:10" x14ac:dyDescent="0.25">
      <c r="A197" s="59" t="s">
        <v>254</v>
      </c>
      <c r="B197" s="60"/>
      <c r="C197" s="6"/>
      <c r="D197" s="7"/>
      <c r="E197" s="127"/>
      <c r="F197" s="128"/>
      <c r="G197" s="32"/>
      <c r="H197" s="67"/>
      <c r="I197" s="67"/>
      <c r="J197" s="67"/>
    </row>
    <row r="198" spans="1:10" x14ac:dyDescent="0.25">
      <c r="A198" s="8" t="s">
        <v>255</v>
      </c>
      <c r="B198" s="45" t="s">
        <v>304</v>
      </c>
      <c r="C198" s="61"/>
      <c r="D198" s="68">
        <f>SUM(D184+D171+D158+D132+D102)</f>
        <v>1143035</v>
      </c>
      <c r="E198" s="137"/>
      <c r="F198" s="131">
        <f>SUM(F102,F132,F158,F171)</f>
        <v>595671.98</v>
      </c>
      <c r="G198" s="64">
        <f>D198-F198</f>
        <v>547363.02</v>
      </c>
      <c r="H198" s="67"/>
      <c r="I198" s="67"/>
      <c r="J198" s="67"/>
    </row>
    <row r="199" spans="1:10" x14ac:dyDescent="0.25">
      <c r="A199" s="8" t="s">
        <v>255</v>
      </c>
      <c r="B199" s="45" t="s">
        <v>276</v>
      </c>
      <c r="C199" s="61"/>
      <c r="D199" s="68">
        <f>SUM(D195+D184+D171+D158+D132+D102)</f>
        <v>3225370</v>
      </c>
      <c r="E199" s="137"/>
      <c r="F199" s="131">
        <f>SUM(F195,F198)</f>
        <v>2762788.78</v>
      </c>
      <c r="G199" s="64">
        <f>D199-F199</f>
        <v>462581.2200000002</v>
      </c>
      <c r="H199" s="67"/>
      <c r="I199" s="67"/>
      <c r="J199" s="67"/>
    </row>
    <row r="200" spans="1:10" ht="15.75" thickBot="1" x14ac:dyDescent="0.3">
      <c r="A200" s="62"/>
      <c r="B200" s="13"/>
      <c r="C200" s="33"/>
      <c r="D200" s="34"/>
      <c r="E200" s="135"/>
      <c r="F200" s="123"/>
      <c r="G200" s="139"/>
      <c r="H200" s="67"/>
      <c r="I200" s="67"/>
      <c r="J200" s="143"/>
    </row>
    <row r="201" spans="1:10" ht="15.75" thickBot="1" x14ac:dyDescent="0.3">
      <c r="A201" s="63"/>
      <c r="B201" s="38"/>
      <c r="C201" s="64"/>
      <c r="D201" s="16"/>
      <c r="G201" s="67"/>
      <c r="H201" s="67"/>
      <c r="I201" s="67"/>
      <c r="J201" s="67"/>
    </row>
    <row r="202" spans="1:10" ht="15.75" thickBot="1" x14ac:dyDescent="0.3">
      <c r="A202" s="63"/>
      <c r="B202" s="84" t="s">
        <v>310</v>
      </c>
      <c r="C202" s="149"/>
      <c r="D202" s="150"/>
      <c r="E202" s="151"/>
      <c r="F202" s="148">
        <f>F79-F199-F184</f>
        <v>0</v>
      </c>
      <c r="H202" s="67"/>
      <c r="I202" s="67"/>
      <c r="J202" s="143"/>
    </row>
    <row r="203" spans="1:10" x14ac:dyDescent="0.25">
      <c r="H203" s="67"/>
      <c r="I203" s="67"/>
      <c r="J203" s="67"/>
    </row>
  </sheetData>
  <mergeCells count="5">
    <mergeCell ref="A1:D1"/>
    <mergeCell ref="C2:D2"/>
    <mergeCell ref="E2:F2"/>
    <mergeCell ref="A4:B4"/>
    <mergeCell ref="A82:B82"/>
  </mergeCells>
  <pageMargins left="0.7" right="0.7" top="0.78740157499999996" bottom="0.78740157499999996" header="0.3" footer="0.3"/>
  <pageSetup paperSize="8" scale="7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D5D6-9B83-4D6F-81DC-EFD990F769A3}">
  <sheetPr>
    <pageSetUpPr fitToPage="1"/>
  </sheetPr>
  <dimension ref="A1:L53"/>
  <sheetViews>
    <sheetView tabSelected="1" topLeftCell="I1" workbookViewId="0">
      <selection activeCell="L12" sqref="L12"/>
    </sheetView>
  </sheetViews>
  <sheetFormatPr baseColWidth="10" defaultRowHeight="15" x14ac:dyDescent="0.25"/>
  <cols>
    <col min="1" max="1" width="4.28515625" style="67" customWidth="1"/>
    <col min="2" max="2" width="41.7109375" style="67" customWidth="1"/>
    <col min="3" max="3" width="22.7109375" style="67" customWidth="1"/>
    <col min="4" max="4" width="24" style="67" bestFit="1" customWidth="1"/>
    <col min="5" max="5" width="30.42578125" style="67" bestFit="1" customWidth="1"/>
    <col min="6" max="6" width="38.5703125" style="67" bestFit="1" customWidth="1"/>
    <col min="7" max="7" width="3" style="67" customWidth="1"/>
    <col min="8" max="8" width="42.42578125" style="67" bestFit="1" customWidth="1"/>
    <col min="9" max="9" width="18.7109375" style="67" customWidth="1"/>
    <col min="10" max="10" width="26.85546875" style="67" customWidth="1"/>
    <col min="11" max="11" width="32.7109375" style="67" customWidth="1"/>
    <col min="12" max="12" width="33" style="67" customWidth="1"/>
    <col min="13" max="16384" width="11.42578125" style="67"/>
  </cols>
  <sheetData>
    <row r="1" spans="1:12" ht="19.5" x14ac:dyDescent="0.3">
      <c r="B1" s="169" t="s">
        <v>0</v>
      </c>
    </row>
    <row r="2" spans="1:12" x14ac:dyDescent="0.25">
      <c r="B2" s="170"/>
      <c r="C2" s="171" t="s">
        <v>269</v>
      </c>
      <c r="D2" s="171"/>
      <c r="E2" s="171"/>
      <c r="F2" s="171"/>
      <c r="H2" s="172" t="s">
        <v>45</v>
      </c>
      <c r="I2" s="172"/>
      <c r="J2" s="172"/>
      <c r="K2" s="172"/>
    </row>
    <row r="3" spans="1:12" ht="17.25" x14ac:dyDescent="0.25">
      <c r="A3" s="173"/>
      <c r="B3" s="1" t="s">
        <v>1</v>
      </c>
      <c r="C3" s="1" t="s">
        <v>2</v>
      </c>
      <c r="D3" s="1" t="s">
        <v>3</v>
      </c>
      <c r="E3" s="1" t="s">
        <v>268</v>
      </c>
      <c r="F3" s="1" t="s">
        <v>266</v>
      </c>
      <c r="H3" s="174" t="s">
        <v>308</v>
      </c>
      <c r="I3" s="175" t="s">
        <v>307</v>
      </c>
      <c r="J3" s="1" t="s">
        <v>267</v>
      </c>
      <c r="K3" s="1" t="s">
        <v>270</v>
      </c>
    </row>
    <row r="4" spans="1:12" x14ac:dyDescent="0.25">
      <c r="A4" s="173"/>
      <c r="B4" s="176" t="s">
        <v>4</v>
      </c>
      <c r="C4" s="65">
        <v>2372</v>
      </c>
      <c r="D4" s="177"/>
      <c r="E4" s="177"/>
      <c r="F4" s="177">
        <f>C4+D4+E4</f>
        <v>2372</v>
      </c>
      <c r="H4" s="178">
        <v>2372</v>
      </c>
      <c r="I4" s="178">
        <v>818.5</v>
      </c>
      <c r="J4" s="179"/>
      <c r="K4" s="180">
        <f>H4-I4-J4</f>
        <v>1553.5</v>
      </c>
    </row>
    <row r="5" spans="1:12" x14ac:dyDescent="0.25">
      <c r="A5" s="185"/>
      <c r="B5" s="186" t="s">
        <v>5</v>
      </c>
      <c r="C5" s="187">
        <v>2485</v>
      </c>
      <c r="D5" s="188"/>
      <c r="E5" s="188"/>
      <c r="F5" s="188">
        <f t="shared" ref="F5:F52" si="0">C5+D5+E5</f>
        <v>2485</v>
      </c>
      <c r="G5" s="189"/>
      <c r="H5" s="190">
        <v>2485</v>
      </c>
      <c r="I5" s="190">
        <v>2525.58</v>
      </c>
      <c r="J5" s="191">
        <v>-40.58</v>
      </c>
      <c r="K5" s="192">
        <f t="shared" ref="K5:K52" si="1">H5-I5-J5</f>
        <v>7.1054273576010019E-14</v>
      </c>
      <c r="L5" s="193" t="s">
        <v>302</v>
      </c>
    </row>
    <row r="6" spans="1:12" x14ac:dyDescent="0.25">
      <c r="A6" s="173"/>
      <c r="B6" s="176" t="s">
        <v>6</v>
      </c>
      <c r="C6" s="65">
        <v>2865</v>
      </c>
      <c r="D6" s="177"/>
      <c r="E6" s="177">
        <v>580</v>
      </c>
      <c r="F6" s="177">
        <f t="shared" si="0"/>
        <v>3445</v>
      </c>
      <c r="H6" s="178">
        <v>2925</v>
      </c>
      <c r="I6" s="178">
        <v>586.65</v>
      </c>
      <c r="J6" s="179"/>
      <c r="K6" s="180">
        <f t="shared" si="1"/>
        <v>2338.35</v>
      </c>
    </row>
    <row r="7" spans="1:12" x14ac:dyDescent="0.25">
      <c r="A7" s="173"/>
      <c r="B7" s="176" t="s">
        <v>7</v>
      </c>
      <c r="C7" s="65">
        <v>5582</v>
      </c>
      <c r="D7" s="177">
        <v>1366</v>
      </c>
      <c r="E7" s="177">
        <v>5300</v>
      </c>
      <c r="F7" s="177">
        <f t="shared" si="0"/>
        <v>12248</v>
      </c>
      <c r="H7" s="178">
        <v>7763.4</v>
      </c>
      <c r="I7" s="178">
        <v>4143.08</v>
      </c>
      <c r="J7" s="179"/>
      <c r="K7" s="180">
        <f t="shared" si="1"/>
        <v>3620.3199999999997</v>
      </c>
    </row>
    <row r="8" spans="1:12" x14ac:dyDescent="0.25">
      <c r="A8" s="173"/>
      <c r="B8" s="176" t="s">
        <v>8</v>
      </c>
      <c r="C8" s="65">
        <v>2333</v>
      </c>
      <c r="D8" s="177"/>
      <c r="E8" s="177"/>
      <c r="F8" s="177">
        <f t="shared" si="0"/>
        <v>2333</v>
      </c>
      <c r="H8" s="178">
        <v>3702.5</v>
      </c>
      <c r="I8" s="178">
        <v>1287.24</v>
      </c>
      <c r="J8" s="179"/>
      <c r="K8" s="180">
        <f t="shared" si="1"/>
        <v>2415.2600000000002</v>
      </c>
    </row>
    <row r="9" spans="1:12" x14ac:dyDescent="0.25">
      <c r="A9" s="181"/>
      <c r="B9" s="176" t="s">
        <v>9</v>
      </c>
      <c r="C9" s="65">
        <v>6993</v>
      </c>
      <c r="D9" s="177"/>
      <c r="E9" s="177">
        <v>10500</v>
      </c>
      <c r="F9" s="177">
        <f t="shared" si="0"/>
        <v>17493</v>
      </c>
      <c r="H9" s="178">
        <v>9023</v>
      </c>
      <c r="I9" s="178">
        <v>8062.07</v>
      </c>
      <c r="J9" s="179"/>
      <c r="K9" s="180">
        <f t="shared" si="1"/>
        <v>960.93000000000029</v>
      </c>
    </row>
    <row r="10" spans="1:12" x14ac:dyDescent="0.25">
      <c r="A10" s="181"/>
      <c r="B10" s="176" t="s">
        <v>256</v>
      </c>
      <c r="C10" s="65">
        <v>5816</v>
      </c>
      <c r="D10" s="177">
        <v>1680</v>
      </c>
      <c r="E10" s="177">
        <v>18000</v>
      </c>
      <c r="F10" s="177">
        <f t="shared" si="0"/>
        <v>25496</v>
      </c>
      <c r="H10" s="178">
        <v>17947</v>
      </c>
      <c r="I10" s="178">
        <v>14709.69</v>
      </c>
      <c r="J10" s="179"/>
      <c r="K10" s="180">
        <f t="shared" si="1"/>
        <v>3237.3099999999995</v>
      </c>
    </row>
    <row r="11" spans="1:12" x14ac:dyDescent="0.25">
      <c r="A11" s="173"/>
      <c r="B11" s="176" t="s">
        <v>10</v>
      </c>
      <c r="C11" s="65">
        <v>3376</v>
      </c>
      <c r="D11" s="177"/>
      <c r="E11" s="177">
        <v>2450</v>
      </c>
      <c r="F11" s="177">
        <f t="shared" si="0"/>
        <v>5826</v>
      </c>
      <c r="H11" s="178">
        <v>5251</v>
      </c>
      <c r="I11" s="178">
        <v>3190.6</v>
      </c>
      <c r="J11" s="179">
        <v>1065</v>
      </c>
      <c r="K11" s="180">
        <f t="shared" si="1"/>
        <v>995.40000000000009</v>
      </c>
    </row>
    <row r="12" spans="1:12" x14ac:dyDescent="0.25">
      <c r="A12" s="173"/>
      <c r="B12" s="176" t="s">
        <v>11</v>
      </c>
      <c r="C12" s="65">
        <v>3780</v>
      </c>
      <c r="D12" s="177">
        <v>550</v>
      </c>
      <c r="E12" s="177">
        <v>550</v>
      </c>
      <c r="F12" s="177">
        <f t="shared" si="0"/>
        <v>4880</v>
      </c>
      <c r="H12" s="178">
        <v>4365</v>
      </c>
      <c r="I12" s="178">
        <v>73</v>
      </c>
      <c r="J12" s="179"/>
      <c r="K12" s="180">
        <f t="shared" si="1"/>
        <v>4292</v>
      </c>
    </row>
    <row r="13" spans="1:12" x14ac:dyDescent="0.25">
      <c r="A13" s="173"/>
      <c r="B13" s="176" t="s">
        <v>12</v>
      </c>
      <c r="C13" s="65">
        <v>3670</v>
      </c>
      <c r="D13" s="177"/>
      <c r="E13" s="177"/>
      <c r="F13" s="177">
        <f t="shared" si="0"/>
        <v>3670</v>
      </c>
      <c r="H13" s="178">
        <v>3670</v>
      </c>
      <c r="I13" s="178">
        <v>2406.46</v>
      </c>
      <c r="J13" s="179"/>
      <c r="K13" s="180">
        <f t="shared" si="1"/>
        <v>1263.54</v>
      </c>
    </row>
    <row r="14" spans="1:12" x14ac:dyDescent="0.25">
      <c r="A14" s="173"/>
      <c r="B14" s="176" t="s">
        <v>13</v>
      </c>
      <c r="C14" s="65">
        <v>3401</v>
      </c>
      <c r="D14" s="177"/>
      <c r="E14" s="177"/>
      <c r="F14" s="177">
        <f t="shared" si="0"/>
        <v>3401</v>
      </c>
      <c r="H14" s="178">
        <v>3450.17</v>
      </c>
      <c r="I14" s="178">
        <v>467.52</v>
      </c>
      <c r="J14" s="179"/>
      <c r="K14" s="180">
        <f t="shared" si="1"/>
        <v>2982.65</v>
      </c>
    </row>
    <row r="15" spans="1:12" x14ac:dyDescent="0.25">
      <c r="A15" s="173"/>
      <c r="B15" s="176" t="s">
        <v>15</v>
      </c>
      <c r="C15" s="65">
        <v>5164</v>
      </c>
      <c r="D15" s="177"/>
      <c r="E15" s="177">
        <v>60</v>
      </c>
      <c r="F15" s="177">
        <f t="shared" si="0"/>
        <v>5224</v>
      </c>
      <c r="H15" s="66">
        <v>5164</v>
      </c>
      <c r="I15" s="178">
        <v>2563.0500000000002</v>
      </c>
      <c r="J15" s="179">
        <v>789.21</v>
      </c>
      <c r="K15" s="180">
        <f t="shared" si="1"/>
        <v>1811.7399999999998</v>
      </c>
    </row>
    <row r="16" spans="1:12" x14ac:dyDescent="0.25">
      <c r="A16" s="173"/>
      <c r="B16" s="176" t="s">
        <v>14</v>
      </c>
      <c r="C16" s="65">
        <v>2905</v>
      </c>
      <c r="D16" s="177"/>
      <c r="E16" s="177">
        <v>5100</v>
      </c>
      <c r="F16" s="177">
        <f t="shared" si="0"/>
        <v>8005</v>
      </c>
      <c r="H16" s="178">
        <v>2905</v>
      </c>
      <c r="I16" s="178">
        <v>1100.8399999999999</v>
      </c>
      <c r="J16" s="179"/>
      <c r="K16" s="180">
        <f t="shared" si="1"/>
        <v>1804.16</v>
      </c>
    </row>
    <row r="17" spans="1:11" x14ac:dyDescent="0.25">
      <c r="A17" s="173"/>
      <c r="B17" s="176" t="s">
        <v>16</v>
      </c>
      <c r="C17" s="65">
        <v>4731</v>
      </c>
      <c r="D17" s="177">
        <v>1650</v>
      </c>
      <c r="E17" s="177">
        <v>100</v>
      </c>
      <c r="F17" s="177">
        <f t="shared" si="0"/>
        <v>6481</v>
      </c>
      <c r="H17" s="178">
        <v>7099</v>
      </c>
      <c r="I17" s="178">
        <v>2197.92</v>
      </c>
      <c r="J17" s="179"/>
      <c r="K17" s="180">
        <f t="shared" si="1"/>
        <v>4901.08</v>
      </c>
    </row>
    <row r="18" spans="1:11" x14ac:dyDescent="0.25">
      <c r="A18" s="173"/>
      <c r="B18" s="176" t="s">
        <v>257</v>
      </c>
      <c r="C18" s="65">
        <v>2440</v>
      </c>
      <c r="D18" s="177"/>
      <c r="E18" s="177"/>
      <c r="F18" s="177">
        <f t="shared" si="0"/>
        <v>2440</v>
      </c>
      <c r="H18" s="178">
        <v>2440</v>
      </c>
      <c r="I18" s="178">
        <v>734.17</v>
      </c>
      <c r="J18" s="179"/>
      <c r="K18" s="180">
        <f t="shared" si="1"/>
        <v>1705.83</v>
      </c>
    </row>
    <row r="19" spans="1:11" x14ac:dyDescent="0.25">
      <c r="A19" s="173"/>
      <c r="B19" s="176" t="s">
        <v>17</v>
      </c>
      <c r="C19" s="65">
        <v>5371</v>
      </c>
      <c r="D19" s="177">
        <v>2500</v>
      </c>
      <c r="E19" s="177">
        <v>4801</v>
      </c>
      <c r="F19" s="177">
        <f t="shared" si="0"/>
        <v>12672</v>
      </c>
      <c r="H19" s="178">
        <v>10164.709999999999</v>
      </c>
      <c r="I19" s="178">
        <v>7884.15</v>
      </c>
      <c r="J19" s="179"/>
      <c r="K19" s="180">
        <f t="shared" si="1"/>
        <v>2280.5599999999995</v>
      </c>
    </row>
    <row r="20" spans="1:11" x14ac:dyDescent="0.25">
      <c r="A20" s="173"/>
      <c r="B20" s="176" t="s">
        <v>265</v>
      </c>
      <c r="C20" s="65">
        <v>5027</v>
      </c>
      <c r="D20" s="177"/>
      <c r="E20" s="177">
        <v>22350</v>
      </c>
      <c r="F20" s="177">
        <f t="shared" si="0"/>
        <v>27377</v>
      </c>
      <c r="H20" s="178">
        <v>22160</v>
      </c>
      <c r="I20" s="178">
        <v>7894.88</v>
      </c>
      <c r="J20" s="179">
        <v>5598</v>
      </c>
      <c r="K20" s="180">
        <f t="shared" si="1"/>
        <v>8667.119999999999</v>
      </c>
    </row>
    <row r="21" spans="1:11" x14ac:dyDescent="0.25">
      <c r="A21" s="173"/>
      <c r="B21" s="176" t="s">
        <v>258</v>
      </c>
      <c r="C21" s="65">
        <v>2547</v>
      </c>
      <c r="D21" s="177"/>
      <c r="E21" s="177"/>
      <c r="F21" s="177">
        <f t="shared" si="0"/>
        <v>2547</v>
      </c>
      <c r="H21" s="178">
        <v>2547</v>
      </c>
      <c r="I21" s="178">
        <v>1246.67</v>
      </c>
      <c r="J21" s="179"/>
      <c r="K21" s="180">
        <f t="shared" si="1"/>
        <v>1300.33</v>
      </c>
    </row>
    <row r="22" spans="1:11" x14ac:dyDescent="0.25">
      <c r="A22" s="173"/>
      <c r="B22" s="176" t="s">
        <v>18</v>
      </c>
      <c r="C22" s="65">
        <v>3230</v>
      </c>
      <c r="D22" s="177">
        <v>500</v>
      </c>
      <c r="E22" s="177"/>
      <c r="F22" s="177">
        <f t="shared" si="0"/>
        <v>3730</v>
      </c>
      <c r="H22" s="178">
        <v>4677.07</v>
      </c>
      <c r="I22" s="178">
        <v>2766.56</v>
      </c>
      <c r="J22" s="179">
        <v>1750</v>
      </c>
      <c r="K22" s="180">
        <f t="shared" si="1"/>
        <v>160.50999999999976</v>
      </c>
    </row>
    <row r="23" spans="1:11" x14ac:dyDescent="0.25">
      <c r="A23" s="173"/>
      <c r="B23" s="176" t="s">
        <v>19</v>
      </c>
      <c r="C23" s="65">
        <v>12538</v>
      </c>
      <c r="D23" s="177"/>
      <c r="E23" s="177">
        <v>6450</v>
      </c>
      <c r="F23" s="177">
        <f t="shared" si="0"/>
        <v>18988</v>
      </c>
      <c r="H23" s="178">
        <v>12538</v>
      </c>
      <c r="I23" s="178">
        <v>3504.6</v>
      </c>
      <c r="J23" s="179">
        <v>1500</v>
      </c>
      <c r="K23" s="180">
        <f t="shared" si="1"/>
        <v>7533.4</v>
      </c>
    </row>
    <row r="24" spans="1:11" x14ac:dyDescent="0.25">
      <c r="A24" s="173"/>
      <c r="B24" s="176" t="s">
        <v>259</v>
      </c>
      <c r="C24" s="65">
        <v>2970</v>
      </c>
      <c r="D24" s="177"/>
      <c r="E24" s="177"/>
      <c r="F24" s="177">
        <f t="shared" si="0"/>
        <v>2970</v>
      </c>
      <c r="H24" s="178">
        <v>2970</v>
      </c>
      <c r="I24" s="178">
        <v>2155.36</v>
      </c>
      <c r="J24" s="179"/>
      <c r="K24" s="180">
        <f t="shared" si="1"/>
        <v>814.63999999999987</v>
      </c>
    </row>
    <row r="25" spans="1:11" x14ac:dyDescent="0.25">
      <c r="A25" s="173"/>
      <c r="B25" s="176" t="s">
        <v>20</v>
      </c>
      <c r="C25" s="65">
        <v>2893</v>
      </c>
      <c r="D25" s="177">
        <v>650</v>
      </c>
      <c r="E25" s="177">
        <v>401</v>
      </c>
      <c r="F25" s="177">
        <f t="shared" si="0"/>
        <v>3944</v>
      </c>
      <c r="H25" s="178">
        <v>3693</v>
      </c>
      <c r="I25" s="178">
        <v>1860.34</v>
      </c>
      <c r="J25" s="179"/>
      <c r="K25" s="180">
        <f t="shared" si="1"/>
        <v>1832.66</v>
      </c>
    </row>
    <row r="26" spans="1:11" x14ac:dyDescent="0.25">
      <c r="A26" s="173"/>
      <c r="B26" s="176" t="s">
        <v>21</v>
      </c>
      <c r="C26" s="65">
        <v>3546</v>
      </c>
      <c r="D26" s="177"/>
      <c r="E26" s="177">
        <v>150</v>
      </c>
      <c r="F26" s="177">
        <f t="shared" si="0"/>
        <v>3696</v>
      </c>
      <c r="H26" s="178">
        <v>3816.4</v>
      </c>
      <c r="I26" s="178">
        <v>2456.48</v>
      </c>
      <c r="J26" s="179"/>
      <c r="K26" s="180">
        <f t="shared" si="1"/>
        <v>1359.92</v>
      </c>
    </row>
    <row r="27" spans="1:11" x14ac:dyDescent="0.25">
      <c r="A27" s="173"/>
      <c r="B27" s="176" t="s">
        <v>22</v>
      </c>
      <c r="C27" s="65">
        <v>5673</v>
      </c>
      <c r="D27" s="177"/>
      <c r="E27" s="177"/>
      <c r="F27" s="177">
        <f t="shared" si="0"/>
        <v>5673</v>
      </c>
      <c r="H27" s="178">
        <v>0</v>
      </c>
      <c r="I27" s="178">
        <v>0</v>
      </c>
      <c r="J27" s="179"/>
      <c r="K27" s="180">
        <f t="shared" si="1"/>
        <v>0</v>
      </c>
    </row>
    <row r="28" spans="1:11" x14ac:dyDescent="0.25">
      <c r="A28" s="173"/>
      <c r="B28" s="176" t="s">
        <v>23</v>
      </c>
      <c r="C28" s="65">
        <v>16742</v>
      </c>
      <c r="D28" s="177">
        <v>2200</v>
      </c>
      <c r="E28" s="177">
        <v>3828</v>
      </c>
      <c r="F28" s="177">
        <f t="shared" si="0"/>
        <v>22770</v>
      </c>
      <c r="H28" s="178">
        <v>21747</v>
      </c>
      <c r="I28" s="178">
        <v>13967.24</v>
      </c>
      <c r="J28" s="179"/>
      <c r="K28" s="180">
        <f t="shared" si="1"/>
        <v>7779.76</v>
      </c>
    </row>
    <row r="29" spans="1:11" x14ac:dyDescent="0.25">
      <c r="A29" s="173"/>
      <c r="B29" s="176" t="s">
        <v>24</v>
      </c>
      <c r="C29" s="65">
        <v>9984</v>
      </c>
      <c r="D29" s="177">
        <v>3700</v>
      </c>
      <c r="E29" s="177">
        <v>4220</v>
      </c>
      <c r="F29" s="177">
        <f t="shared" si="0"/>
        <v>17904</v>
      </c>
      <c r="H29" s="178">
        <v>15784</v>
      </c>
      <c r="I29" s="178">
        <v>7281.32</v>
      </c>
      <c r="J29" s="179">
        <v>4520</v>
      </c>
      <c r="K29" s="180">
        <f t="shared" si="1"/>
        <v>3982.6800000000003</v>
      </c>
    </row>
    <row r="30" spans="1:11" x14ac:dyDescent="0.25">
      <c r="A30" s="173"/>
      <c r="B30" s="176" t="s">
        <v>25</v>
      </c>
      <c r="C30" s="65">
        <v>2310</v>
      </c>
      <c r="D30" s="177">
        <v>1870</v>
      </c>
      <c r="E30" s="177"/>
      <c r="F30" s="177">
        <f t="shared" si="0"/>
        <v>4180</v>
      </c>
      <c r="H30" s="178">
        <v>4638.5</v>
      </c>
      <c r="I30" s="178">
        <v>1808.85</v>
      </c>
      <c r="J30" s="179"/>
      <c r="K30" s="180">
        <f t="shared" si="1"/>
        <v>2829.65</v>
      </c>
    </row>
    <row r="31" spans="1:11" x14ac:dyDescent="0.25">
      <c r="A31" s="173"/>
      <c r="B31" s="176" t="s">
        <v>26</v>
      </c>
      <c r="C31" s="65">
        <v>4585</v>
      </c>
      <c r="D31" s="177">
        <v>1050</v>
      </c>
      <c r="E31" s="177">
        <v>38700</v>
      </c>
      <c r="F31" s="177">
        <f t="shared" si="0"/>
        <v>44335</v>
      </c>
      <c r="H31" s="178">
        <v>9797.5</v>
      </c>
      <c r="I31" s="178">
        <v>5949.92</v>
      </c>
      <c r="J31" s="179"/>
      <c r="K31" s="180">
        <f t="shared" si="1"/>
        <v>3847.58</v>
      </c>
    </row>
    <row r="32" spans="1:11" x14ac:dyDescent="0.25">
      <c r="A32" s="173"/>
      <c r="B32" s="176" t="s">
        <v>27</v>
      </c>
      <c r="C32" s="65">
        <v>2788</v>
      </c>
      <c r="D32" s="177"/>
      <c r="E32" s="177"/>
      <c r="F32" s="177">
        <f t="shared" si="0"/>
        <v>2788</v>
      </c>
      <c r="H32" s="178">
        <v>2788</v>
      </c>
      <c r="I32" s="178">
        <v>1426.11</v>
      </c>
      <c r="J32" s="179"/>
      <c r="K32" s="180">
        <f t="shared" si="1"/>
        <v>1361.89</v>
      </c>
    </row>
    <row r="33" spans="1:11" x14ac:dyDescent="0.25">
      <c r="A33" s="173"/>
      <c r="B33" s="176" t="s">
        <v>260</v>
      </c>
      <c r="C33" s="65">
        <v>2746</v>
      </c>
      <c r="D33" s="177"/>
      <c r="E33" s="177">
        <v>26</v>
      </c>
      <c r="F33" s="177">
        <f t="shared" si="0"/>
        <v>2772</v>
      </c>
      <c r="H33" s="178">
        <v>2746</v>
      </c>
      <c r="I33" s="178">
        <v>254.3</v>
      </c>
      <c r="J33" s="179"/>
      <c r="K33" s="180">
        <f t="shared" si="1"/>
        <v>2491.6999999999998</v>
      </c>
    </row>
    <row r="34" spans="1:11" x14ac:dyDescent="0.25">
      <c r="A34" s="173"/>
      <c r="B34" s="176" t="s">
        <v>28</v>
      </c>
      <c r="C34" s="65">
        <v>2461</v>
      </c>
      <c r="D34" s="177"/>
      <c r="E34" s="177"/>
      <c r="F34" s="177">
        <f t="shared" si="0"/>
        <v>2461</v>
      </c>
      <c r="H34" s="178">
        <v>2633.67</v>
      </c>
      <c r="I34" s="178">
        <v>770.37</v>
      </c>
      <c r="J34" s="179"/>
      <c r="K34" s="180">
        <f t="shared" si="1"/>
        <v>1863.3000000000002</v>
      </c>
    </row>
    <row r="35" spans="1:11" x14ac:dyDescent="0.25">
      <c r="A35" s="173"/>
      <c r="B35" s="176" t="s">
        <v>261</v>
      </c>
      <c r="C35" s="65">
        <v>3148</v>
      </c>
      <c r="D35" s="177">
        <v>300</v>
      </c>
      <c r="E35" s="177">
        <v>6510</v>
      </c>
      <c r="F35" s="177">
        <f t="shared" si="0"/>
        <v>9958</v>
      </c>
      <c r="H35" s="178">
        <v>11386.65</v>
      </c>
      <c r="I35" s="178">
        <v>10635.8</v>
      </c>
      <c r="J35" s="179"/>
      <c r="K35" s="180">
        <f t="shared" si="1"/>
        <v>750.85000000000036</v>
      </c>
    </row>
    <row r="36" spans="1:11" x14ac:dyDescent="0.25">
      <c r="A36" s="173"/>
      <c r="B36" s="176" t="s">
        <v>29</v>
      </c>
      <c r="C36" s="65">
        <v>4285</v>
      </c>
      <c r="D36" s="177"/>
      <c r="E36" s="177"/>
      <c r="F36" s="177">
        <f t="shared" si="0"/>
        <v>4285</v>
      </c>
      <c r="H36" s="178">
        <v>5918.71</v>
      </c>
      <c r="I36" s="178">
        <v>4051.2</v>
      </c>
      <c r="J36" s="179"/>
      <c r="K36" s="180">
        <f t="shared" si="1"/>
        <v>1867.5100000000002</v>
      </c>
    </row>
    <row r="37" spans="1:11" x14ac:dyDescent="0.25">
      <c r="A37" s="173"/>
      <c r="B37" s="176" t="s">
        <v>262</v>
      </c>
      <c r="C37" s="65">
        <v>11460</v>
      </c>
      <c r="D37" s="177"/>
      <c r="E37" s="177"/>
      <c r="F37" s="177">
        <f t="shared" si="0"/>
        <v>11460</v>
      </c>
      <c r="H37" s="178">
        <v>0</v>
      </c>
      <c r="I37" s="178">
        <v>0</v>
      </c>
      <c r="J37" s="179"/>
      <c r="K37" s="180">
        <f t="shared" si="1"/>
        <v>0</v>
      </c>
    </row>
    <row r="38" spans="1:11" x14ac:dyDescent="0.25">
      <c r="A38" s="173"/>
      <c r="B38" s="176" t="s">
        <v>30</v>
      </c>
      <c r="C38" s="65">
        <v>5124</v>
      </c>
      <c r="D38" s="177"/>
      <c r="E38" s="177">
        <v>1360</v>
      </c>
      <c r="F38" s="177">
        <f t="shared" si="0"/>
        <v>6484</v>
      </c>
      <c r="H38" s="178">
        <v>8695.67</v>
      </c>
      <c r="I38" s="178">
        <v>3949.94</v>
      </c>
      <c r="J38" s="179"/>
      <c r="K38" s="180">
        <f t="shared" si="1"/>
        <v>4745.7299999999996</v>
      </c>
    </row>
    <row r="39" spans="1:11" x14ac:dyDescent="0.25">
      <c r="A39" s="173"/>
      <c r="B39" s="176" t="s">
        <v>31</v>
      </c>
      <c r="C39" s="65">
        <v>5315</v>
      </c>
      <c r="D39" s="177">
        <v>3120</v>
      </c>
      <c r="E39" s="177">
        <v>3700</v>
      </c>
      <c r="F39" s="177">
        <f t="shared" si="0"/>
        <v>12135</v>
      </c>
      <c r="H39" s="178">
        <v>12470</v>
      </c>
      <c r="I39" s="178">
        <v>8068.75</v>
      </c>
      <c r="J39" s="179">
        <v>1500</v>
      </c>
      <c r="K39" s="180">
        <f t="shared" si="1"/>
        <v>2901.25</v>
      </c>
    </row>
    <row r="40" spans="1:11" x14ac:dyDescent="0.25">
      <c r="A40" s="173"/>
      <c r="B40" s="176" t="s">
        <v>263</v>
      </c>
      <c r="C40" s="65">
        <v>2670</v>
      </c>
      <c r="D40" s="177"/>
      <c r="E40" s="177"/>
      <c r="F40" s="177">
        <f t="shared" si="0"/>
        <v>2670</v>
      </c>
      <c r="H40" s="178">
        <v>2670</v>
      </c>
      <c r="I40" s="178">
        <v>50.07</v>
      </c>
      <c r="J40" s="179"/>
      <c r="K40" s="180">
        <f t="shared" si="1"/>
        <v>2619.9299999999998</v>
      </c>
    </row>
    <row r="41" spans="1:11" x14ac:dyDescent="0.25">
      <c r="A41" s="173"/>
      <c r="B41" s="176" t="s">
        <v>32</v>
      </c>
      <c r="C41" s="65">
        <v>3927</v>
      </c>
      <c r="D41" s="177">
        <v>2000</v>
      </c>
      <c r="E41" s="177">
        <v>463</v>
      </c>
      <c r="F41" s="177">
        <f t="shared" si="0"/>
        <v>6390</v>
      </c>
      <c r="H41" s="178">
        <v>7405.2</v>
      </c>
      <c r="I41" s="178">
        <v>2790.95</v>
      </c>
      <c r="J41" s="179"/>
      <c r="K41" s="180">
        <f t="shared" si="1"/>
        <v>4614.25</v>
      </c>
    </row>
    <row r="42" spans="1:11" x14ac:dyDescent="0.25">
      <c r="A42" s="173"/>
      <c r="B42" s="176" t="s">
        <v>33</v>
      </c>
      <c r="C42" s="65">
        <v>2296</v>
      </c>
      <c r="D42" s="177"/>
      <c r="E42" s="177"/>
      <c r="F42" s="177">
        <f t="shared" si="0"/>
        <v>2296</v>
      </c>
      <c r="H42" s="178">
        <v>2296</v>
      </c>
      <c r="I42" s="178">
        <v>0</v>
      </c>
      <c r="J42" s="179"/>
      <c r="K42" s="180">
        <f t="shared" si="1"/>
        <v>2296</v>
      </c>
    </row>
    <row r="43" spans="1:11" x14ac:dyDescent="0.25">
      <c r="A43" s="173"/>
      <c r="B43" s="176" t="s">
        <v>34</v>
      </c>
      <c r="C43" s="65">
        <v>2817</v>
      </c>
      <c r="D43" s="177"/>
      <c r="E43" s="177">
        <v>300</v>
      </c>
      <c r="F43" s="177">
        <f t="shared" si="0"/>
        <v>3117</v>
      </c>
      <c r="H43" s="178">
        <v>2995.31</v>
      </c>
      <c r="I43" s="178">
        <v>974.21</v>
      </c>
      <c r="J43" s="179"/>
      <c r="K43" s="180">
        <f t="shared" si="1"/>
        <v>2021.1</v>
      </c>
    </row>
    <row r="44" spans="1:11" x14ac:dyDescent="0.25">
      <c r="A44" s="173"/>
      <c r="B44" s="176" t="s">
        <v>35</v>
      </c>
      <c r="C44" s="65">
        <v>4565</v>
      </c>
      <c r="D44" s="177"/>
      <c r="E44" s="177">
        <v>1300</v>
      </c>
      <c r="F44" s="177">
        <f t="shared" si="0"/>
        <v>5865</v>
      </c>
      <c r="H44" s="178">
        <v>6836.67</v>
      </c>
      <c r="I44" s="178">
        <v>4488.87</v>
      </c>
      <c r="J44" s="179"/>
      <c r="K44" s="180">
        <f t="shared" si="1"/>
        <v>2347.8000000000002</v>
      </c>
    </row>
    <row r="45" spans="1:11" x14ac:dyDescent="0.25">
      <c r="A45" s="173"/>
      <c r="B45" s="176" t="s">
        <v>36</v>
      </c>
      <c r="C45" s="65">
        <v>3576</v>
      </c>
      <c r="D45" s="177"/>
      <c r="E45" s="177"/>
      <c r="F45" s="177">
        <f t="shared" si="0"/>
        <v>3576</v>
      </c>
      <c r="H45" s="178">
        <v>3576</v>
      </c>
      <c r="I45" s="178">
        <v>1308.02</v>
      </c>
      <c r="J45" s="179"/>
      <c r="K45" s="180">
        <f t="shared" si="1"/>
        <v>2267.98</v>
      </c>
    </row>
    <row r="46" spans="1:11" x14ac:dyDescent="0.25">
      <c r="A46" s="173"/>
      <c r="B46" s="176" t="s">
        <v>37</v>
      </c>
      <c r="C46" s="65">
        <v>2809</v>
      </c>
      <c r="D46" s="177"/>
      <c r="E46" s="177"/>
      <c r="F46" s="177">
        <f t="shared" si="0"/>
        <v>2809</v>
      </c>
      <c r="H46" s="178">
        <v>2907.18</v>
      </c>
      <c r="I46" s="178">
        <v>525.91999999999996</v>
      </c>
      <c r="J46" s="179"/>
      <c r="K46" s="180">
        <f t="shared" si="1"/>
        <v>2381.2599999999998</v>
      </c>
    </row>
    <row r="47" spans="1:11" x14ac:dyDescent="0.25">
      <c r="A47" s="173"/>
      <c r="B47" s="176" t="s">
        <v>38</v>
      </c>
      <c r="C47" s="65">
        <v>4298</v>
      </c>
      <c r="D47" s="177">
        <v>1500</v>
      </c>
      <c r="E47" s="177">
        <v>1155</v>
      </c>
      <c r="F47" s="177">
        <f t="shared" si="0"/>
        <v>6953</v>
      </c>
      <c r="H47" s="178">
        <v>5798</v>
      </c>
      <c r="I47" s="178">
        <v>5266.16</v>
      </c>
      <c r="J47" s="179">
        <v>300</v>
      </c>
      <c r="K47" s="180">
        <f t="shared" si="1"/>
        <v>231.84000000000015</v>
      </c>
    </row>
    <row r="48" spans="1:11" x14ac:dyDescent="0.25">
      <c r="A48" s="173"/>
      <c r="B48" s="176" t="s">
        <v>39</v>
      </c>
      <c r="C48" s="65">
        <v>2738</v>
      </c>
      <c r="D48" s="177"/>
      <c r="E48" s="177"/>
      <c r="F48" s="177">
        <f t="shared" si="0"/>
        <v>2738</v>
      </c>
      <c r="H48" s="178">
        <v>2762</v>
      </c>
      <c r="I48" s="178">
        <v>242.86</v>
      </c>
      <c r="J48" s="179"/>
      <c r="K48" s="180">
        <f t="shared" si="1"/>
        <v>2519.14</v>
      </c>
    </row>
    <row r="49" spans="1:11" x14ac:dyDescent="0.25">
      <c r="A49" s="173"/>
      <c r="B49" s="176" t="s">
        <v>264</v>
      </c>
      <c r="C49" s="65">
        <v>2558</v>
      </c>
      <c r="D49" s="177"/>
      <c r="E49" s="177"/>
      <c r="F49" s="177">
        <f t="shared" si="0"/>
        <v>2558</v>
      </c>
      <c r="H49" s="178">
        <v>2558</v>
      </c>
      <c r="I49" s="178">
        <v>245.75</v>
      </c>
      <c r="J49" s="179"/>
      <c r="K49" s="180">
        <f t="shared" si="1"/>
        <v>2312.25</v>
      </c>
    </row>
    <row r="50" spans="1:11" x14ac:dyDescent="0.25">
      <c r="A50" s="173"/>
      <c r="B50" s="176" t="s">
        <v>40</v>
      </c>
      <c r="C50" s="65">
        <v>4587</v>
      </c>
      <c r="D50" s="177"/>
      <c r="E50" s="177"/>
      <c r="F50" s="177">
        <f t="shared" si="0"/>
        <v>4587</v>
      </c>
      <c r="H50" s="178">
        <v>4777.83</v>
      </c>
      <c r="I50" s="178">
        <v>2932.98</v>
      </c>
      <c r="J50" s="179">
        <v>40.14</v>
      </c>
      <c r="K50" s="180">
        <f t="shared" si="1"/>
        <v>1804.7099999999998</v>
      </c>
    </row>
    <row r="51" spans="1:11" x14ac:dyDescent="0.25">
      <c r="A51" s="173"/>
      <c r="B51" s="176" t="s">
        <v>41</v>
      </c>
      <c r="C51" s="65">
        <v>6768</v>
      </c>
      <c r="D51" s="177">
        <v>3800</v>
      </c>
      <c r="E51" s="177"/>
      <c r="F51" s="177">
        <f t="shared" si="0"/>
        <v>10568</v>
      </c>
      <c r="H51" s="178">
        <v>15194.66</v>
      </c>
      <c r="I51" s="178">
        <v>10777.35</v>
      </c>
      <c r="J51" s="179"/>
      <c r="K51" s="180">
        <f t="shared" si="1"/>
        <v>4417.3099999999995</v>
      </c>
    </row>
    <row r="52" spans="1:11" x14ac:dyDescent="0.25">
      <c r="A52" s="173"/>
      <c r="B52" s="182" t="s">
        <v>42</v>
      </c>
      <c r="C52" s="65">
        <v>4235</v>
      </c>
      <c r="D52" s="177"/>
      <c r="E52" s="177"/>
      <c r="F52" s="177">
        <f t="shared" si="0"/>
        <v>4235</v>
      </c>
      <c r="H52" s="178">
        <v>4235</v>
      </c>
      <c r="I52" s="178">
        <v>2086.89</v>
      </c>
      <c r="J52" s="179"/>
      <c r="K52" s="180">
        <f t="shared" si="1"/>
        <v>2148.11</v>
      </c>
    </row>
    <row r="53" spans="1:11" x14ac:dyDescent="0.25">
      <c r="A53" s="173"/>
      <c r="B53" s="1" t="s">
        <v>43</v>
      </c>
      <c r="C53" s="183">
        <f t="shared" ref="C53:E53" si="2">SUM(C4:C52)</f>
        <v>220500</v>
      </c>
      <c r="D53" s="183">
        <f t="shared" si="2"/>
        <v>28436</v>
      </c>
      <c r="E53" s="183">
        <f t="shared" si="2"/>
        <v>138354</v>
      </c>
      <c r="F53" s="183">
        <f>SUM(F4:F52)</f>
        <v>387290</v>
      </c>
      <c r="H53" s="184">
        <f t="shared" ref="H53:J53" si="3">SUM(H4:H52)</f>
        <v>305745.8</v>
      </c>
      <c r="I53" s="184">
        <f t="shared" si="3"/>
        <v>164489.24</v>
      </c>
      <c r="J53" s="184">
        <f t="shared" si="3"/>
        <v>17021.77</v>
      </c>
      <c r="K53" s="184">
        <f>SUM(K4:K52)</f>
        <v>124234.78999999998</v>
      </c>
    </row>
  </sheetData>
  <mergeCells count="2">
    <mergeCell ref="H2:K2"/>
    <mergeCell ref="C2:F2"/>
  </mergeCells>
  <pageMargins left="0.25" right="0.25" top="0.75" bottom="0.75" header="0.3" footer="0.3"/>
  <pageSetup paperSize="9" scale="1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011F-9978-4604-812F-C758CC14D752}">
  <sheetPr>
    <pageSetUpPr fitToPage="1"/>
  </sheetPr>
  <dimension ref="B3:Q22"/>
  <sheetViews>
    <sheetView topLeftCell="B1" workbookViewId="0">
      <selection activeCell="I20" sqref="I20"/>
    </sheetView>
  </sheetViews>
  <sheetFormatPr baseColWidth="10" defaultRowHeight="15" x14ac:dyDescent="0.25"/>
  <cols>
    <col min="2" max="2" width="31.140625" customWidth="1"/>
    <col min="5" max="5" width="14.28515625" customWidth="1"/>
    <col min="6" max="6" width="25.42578125" customWidth="1"/>
    <col min="7" max="7" width="26.5703125" customWidth="1"/>
    <col min="16" max="16" width="12.85546875" customWidth="1"/>
    <col min="17" max="17" width="12.28515625" bestFit="1" customWidth="1"/>
  </cols>
  <sheetData>
    <row r="3" spans="2:17" ht="15.75" thickBot="1" x14ac:dyDescent="0.3"/>
    <row r="4" spans="2:17" ht="15.75" thickBot="1" x14ac:dyDescent="0.3">
      <c r="B4" s="84" t="s">
        <v>277</v>
      </c>
      <c r="C4" s="85" t="s">
        <v>278</v>
      </c>
      <c r="D4" s="86" t="s">
        <v>298</v>
      </c>
      <c r="E4" s="87" t="s">
        <v>279</v>
      </c>
      <c r="F4" s="88" t="s">
        <v>299</v>
      </c>
      <c r="G4" s="85" t="s">
        <v>280</v>
      </c>
    </row>
    <row r="5" spans="2:17" x14ac:dyDescent="0.25">
      <c r="B5" s="89" t="s">
        <v>281</v>
      </c>
      <c r="C5" s="90">
        <v>3</v>
      </c>
      <c r="D5" s="91"/>
      <c r="E5" s="92"/>
      <c r="F5" s="104"/>
      <c r="G5" s="92"/>
      <c r="Q5" s="110"/>
    </row>
    <row r="6" spans="2:17" x14ac:dyDescent="0.25">
      <c r="B6" s="93" t="s">
        <v>282</v>
      </c>
      <c r="C6" s="94"/>
      <c r="D6" s="95" t="s">
        <v>300</v>
      </c>
      <c r="E6" s="96">
        <v>20</v>
      </c>
      <c r="F6" s="97">
        <v>8905.9500000000007</v>
      </c>
      <c r="G6" s="97">
        <v>8237.8512018651672</v>
      </c>
      <c r="P6" s="108"/>
      <c r="Q6" s="111"/>
    </row>
    <row r="7" spans="2:17" x14ac:dyDescent="0.25">
      <c r="B7" s="93" t="s">
        <v>283</v>
      </c>
      <c r="C7" s="94"/>
      <c r="D7" s="95" t="s">
        <v>284</v>
      </c>
      <c r="E7" s="96">
        <v>50</v>
      </c>
      <c r="F7" s="97">
        <v>42700</v>
      </c>
      <c r="G7" s="97">
        <v>41830.446280807664</v>
      </c>
      <c r="P7" s="108"/>
      <c r="Q7" s="110"/>
    </row>
    <row r="8" spans="2:17" ht="15.75" thickBot="1" x14ac:dyDescent="0.3">
      <c r="B8" s="98" t="s">
        <v>285</v>
      </c>
      <c r="C8" s="99"/>
      <c r="D8" s="100" t="s">
        <v>286</v>
      </c>
      <c r="E8" s="101">
        <v>29</v>
      </c>
      <c r="F8" s="102">
        <v>14934.44</v>
      </c>
      <c r="G8" s="102">
        <v>7635.0218321414777</v>
      </c>
      <c r="P8" s="108"/>
      <c r="Q8" s="110"/>
    </row>
    <row r="9" spans="2:17" x14ac:dyDescent="0.25">
      <c r="B9" s="89" t="s">
        <v>287</v>
      </c>
      <c r="C9" s="90">
        <v>2</v>
      </c>
      <c r="D9" s="91"/>
      <c r="E9" s="103"/>
      <c r="F9" s="104"/>
      <c r="G9" s="104"/>
      <c r="P9" s="108"/>
      <c r="Q9" s="111"/>
    </row>
    <row r="10" spans="2:17" ht="15.75" thickBot="1" x14ac:dyDescent="0.3">
      <c r="B10" s="93" t="s">
        <v>288</v>
      </c>
      <c r="C10" s="94"/>
      <c r="D10" s="95" t="s">
        <v>301</v>
      </c>
      <c r="E10" s="96">
        <v>23</v>
      </c>
      <c r="F10" s="102">
        <v>10597.47</v>
      </c>
      <c r="G10" s="106">
        <v>11096.77855506619</v>
      </c>
      <c r="P10" s="108"/>
      <c r="Q10" s="110"/>
    </row>
    <row r="11" spans="2:17" x14ac:dyDescent="0.25">
      <c r="B11" s="89" t="s">
        <v>289</v>
      </c>
      <c r="C11" s="90">
        <v>2</v>
      </c>
      <c r="D11" s="91"/>
      <c r="E11" s="103"/>
      <c r="F11" s="104"/>
      <c r="G11" s="104"/>
      <c r="P11" s="108"/>
      <c r="Q11" s="110"/>
    </row>
    <row r="12" spans="2:17" x14ac:dyDescent="0.25">
      <c r="B12" s="93" t="s">
        <v>290</v>
      </c>
      <c r="C12" s="94"/>
      <c r="D12" s="95" t="s">
        <v>291</v>
      </c>
      <c r="E12" s="96">
        <v>25</v>
      </c>
      <c r="F12" s="97">
        <v>13551.27</v>
      </c>
      <c r="G12" s="97">
        <v>10154.697206240206</v>
      </c>
      <c r="P12" s="108"/>
      <c r="Q12" s="110"/>
    </row>
    <row r="13" spans="2:17" ht="15.75" thickBot="1" x14ac:dyDescent="0.3">
      <c r="B13" s="98" t="s">
        <v>292</v>
      </c>
      <c r="C13" s="99"/>
      <c r="D13" s="100" t="s">
        <v>293</v>
      </c>
      <c r="E13" s="101">
        <v>25</v>
      </c>
      <c r="F13" s="102">
        <v>15848.1</v>
      </c>
      <c r="G13" s="102">
        <v>15893.212821421455</v>
      </c>
      <c r="P13" s="108"/>
      <c r="Q13" s="110"/>
    </row>
    <row r="14" spans="2:17" x14ac:dyDescent="0.25">
      <c r="B14" s="89" t="s">
        <v>294</v>
      </c>
      <c r="C14" s="90">
        <v>1</v>
      </c>
      <c r="D14" s="91"/>
      <c r="E14" s="103"/>
      <c r="F14" s="97"/>
      <c r="G14" s="104"/>
      <c r="P14" s="108"/>
      <c r="Q14" s="110"/>
    </row>
    <row r="15" spans="2:17" ht="15.75" thickBot="1" x14ac:dyDescent="0.3">
      <c r="B15" s="93" t="s">
        <v>295</v>
      </c>
      <c r="C15" s="94"/>
      <c r="D15" s="95" t="s">
        <v>286</v>
      </c>
      <c r="E15" s="96">
        <v>33</v>
      </c>
      <c r="F15" s="97">
        <v>16100.51</v>
      </c>
      <c r="G15" s="97">
        <v>14700.390659667599</v>
      </c>
      <c r="P15" s="108"/>
      <c r="Q15" s="110"/>
    </row>
    <row r="16" spans="2:17" x14ac:dyDescent="0.25">
      <c r="B16" s="89" t="s">
        <v>158</v>
      </c>
      <c r="C16" s="90">
        <v>2</v>
      </c>
      <c r="D16" s="91"/>
      <c r="E16" s="103"/>
      <c r="F16" s="92"/>
      <c r="G16" s="104"/>
      <c r="P16" s="108"/>
      <c r="Q16" s="110"/>
    </row>
    <row r="17" spans="2:17" x14ac:dyDescent="0.25">
      <c r="B17" s="94" t="s">
        <v>158</v>
      </c>
      <c r="C17" s="105">
        <v>1</v>
      </c>
      <c r="D17" s="94" t="s">
        <v>296</v>
      </c>
      <c r="E17" s="96">
        <v>27</v>
      </c>
      <c r="F17" s="97">
        <v>14434.18</v>
      </c>
      <c r="G17" s="97">
        <v>14487.054985345454</v>
      </c>
      <c r="P17" s="108"/>
      <c r="Q17" s="110"/>
    </row>
    <row r="18" spans="2:17" ht="15.75" thickBot="1" x14ac:dyDescent="0.3">
      <c r="B18" s="98" t="s">
        <v>297</v>
      </c>
      <c r="C18" s="99">
        <v>1</v>
      </c>
      <c r="D18" s="100" t="s">
        <v>296</v>
      </c>
      <c r="E18" s="101">
        <v>24</v>
      </c>
      <c r="F18" s="102">
        <v>12203.39</v>
      </c>
      <c r="G18" s="102">
        <v>12511.604645116746</v>
      </c>
      <c r="P18" s="108"/>
      <c r="Q18" s="110"/>
    </row>
    <row r="19" spans="2:17" ht="15.75" thickBot="1" x14ac:dyDescent="0.3">
      <c r="P19" s="108"/>
      <c r="Q19" s="110"/>
    </row>
    <row r="20" spans="2:17" ht="15.75" thickBot="1" x14ac:dyDescent="0.3">
      <c r="B20" s="168" t="s">
        <v>303</v>
      </c>
      <c r="F20" s="107">
        <f>SUM(F5:F18)</f>
        <v>149275.31</v>
      </c>
      <c r="G20" s="107">
        <f>SUM(G5:G18)</f>
        <v>136547.05818767197</v>
      </c>
      <c r="P20" s="108"/>
      <c r="Q20" s="110"/>
    </row>
    <row r="21" spans="2:17" x14ac:dyDescent="0.25">
      <c r="P21" s="108"/>
    </row>
    <row r="22" spans="2:17" x14ac:dyDescent="0.25">
      <c r="P22" s="108"/>
      <c r="Q22" s="112"/>
    </row>
  </sheetData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AufstellungZentral</vt:lpstr>
      <vt:lpstr>Anhang1 AufstellungFS</vt:lpstr>
      <vt:lpstr>Anhang2 Stellenplan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stura</dc:creator>
  <cp:lastModifiedBy>stura</cp:lastModifiedBy>
  <cp:lastPrinted>2025-05-05T16:03:10Z</cp:lastPrinted>
  <dcterms:created xsi:type="dcterms:W3CDTF">2025-02-13T16:35:48Z</dcterms:created>
  <dcterms:modified xsi:type="dcterms:W3CDTF">2025-05-05T16:03:36Z</dcterms:modified>
</cp:coreProperties>
</file>