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en\profiles\t.argiantzis\Desktop\"/>
    </mc:Choice>
  </mc:AlternateContent>
  <xr:revisionPtr revIDLastSave="0" documentId="13_ncr:1_{0C7A322E-102D-4466-82C8-115C76D36049}" xr6:coauthVersionLast="36" xr6:coauthVersionMax="36" xr10:uidLastSave="{00000000-0000-0000-0000-000000000000}"/>
  <bookViews>
    <workbookView xWindow="42150" yWindow="4410" windowWidth="28800" windowHeight="15435" activeTab="2" xr2:uid="{00000000-000D-0000-FFFF-FFFF00000000}"/>
  </bookViews>
  <sheets>
    <sheet name="Haushalt" sheetId="2" r:id="rId1"/>
    <sheet name="Anlage 1 Fachschaften" sheetId="1" r:id="rId2"/>
    <sheet name="Anlage 2 Stellenplan" sheetId="3" r:id="rId3"/>
  </sheets>
  <definedNames>
    <definedName name="_xlnm.Print_Area" localSheetId="0">Haushalt!$A$1:$E$165</definedName>
  </definedNames>
  <calcPr calcId="191029"/>
</workbook>
</file>

<file path=xl/calcChain.xml><?xml version="1.0" encoding="utf-8"?>
<calcChain xmlns="http://schemas.openxmlformats.org/spreadsheetml/2006/main">
  <c r="G162" i="2" l="1"/>
  <c r="D163" i="2" l="1"/>
  <c r="H163" i="2" s="1"/>
  <c r="H162" i="2"/>
  <c r="G166" i="2"/>
  <c r="D57" i="2"/>
  <c r="G57" i="2"/>
  <c r="G163" i="2" l="1"/>
  <c r="G104" i="2" l="1"/>
  <c r="A29" i="1" l="1"/>
  <c r="A27" i="1"/>
  <c r="A26" i="1"/>
  <c r="A25" i="1"/>
  <c r="A24" i="1"/>
  <c r="A23" i="1"/>
  <c r="A22" i="1"/>
  <c r="A20" i="1"/>
  <c r="A21" i="1"/>
  <c r="A19" i="1"/>
  <c r="A18" i="1"/>
  <c r="F20" i="2" l="1"/>
  <c r="H155" i="2" l="1"/>
  <c r="H154" i="2"/>
  <c r="H153" i="2"/>
  <c r="H152" i="2"/>
  <c r="H151" i="2"/>
  <c r="H150" i="2"/>
  <c r="D147" i="2"/>
  <c r="H145" i="2"/>
  <c r="H141" i="2"/>
  <c r="H132" i="2"/>
  <c r="H133" i="2"/>
  <c r="H134" i="2"/>
  <c r="H131" i="2"/>
  <c r="H130" i="2"/>
  <c r="H125" i="2"/>
  <c r="H123" i="2"/>
  <c r="H121" i="2"/>
  <c r="H120" i="2"/>
  <c r="H119" i="2"/>
  <c r="H118" i="2"/>
  <c r="H115" i="2"/>
  <c r="H114" i="2"/>
  <c r="H113" i="2"/>
  <c r="H109" i="2"/>
  <c r="H108" i="2"/>
  <c r="H100" i="2"/>
  <c r="H98" i="2"/>
  <c r="H96" i="2"/>
  <c r="H94" i="2"/>
  <c r="H93" i="2"/>
  <c r="H91" i="2"/>
  <c r="H89" i="2"/>
  <c r="H88" i="2"/>
  <c r="H87" i="2"/>
  <c r="H85" i="2"/>
  <c r="H83" i="2"/>
  <c r="H82" i="2"/>
  <c r="H81" i="2"/>
  <c r="H80" i="2"/>
  <c r="H79" i="2"/>
  <c r="H78" i="2"/>
  <c r="H77" i="2"/>
  <c r="H72" i="2"/>
  <c r="H70" i="2"/>
  <c r="H68" i="2"/>
  <c r="H67" i="2"/>
  <c r="H65" i="2"/>
  <c r="H64" i="2"/>
  <c r="H62" i="2"/>
  <c r="H52" i="2"/>
  <c r="H51" i="2"/>
  <c r="H50" i="2"/>
  <c r="H49" i="2"/>
  <c r="H48" i="2"/>
  <c r="H43" i="2"/>
  <c r="H41" i="2"/>
  <c r="H34" i="2"/>
  <c r="H32" i="2"/>
  <c r="H30" i="2"/>
  <c r="H26" i="2"/>
  <c r="H24" i="2"/>
  <c r="H23" i="2"/>
  <c r="H20" i="2"/>
  <c r="H18" i="2"/>
  <c r="H16" i="2"/>
  <c r="H11" i="2"/>
  <c r="H8" i="2"/>
  <c r="F143" i="2" l="1"/>
  <c r="F139" i="2" s="1"/>
  <c r="F39" i="2"/>
  <c r="H39" i="2" s="1"/>
  <c r="F110" i="2"/>
  <c r="H110" i="2" l="1"/>
  <c r="G127" i="2"/>
  <c r="H143" i="2"/>
  <c r="G45" i="2"/>
  <c r="H139" i="2" l="1"/>
  <c r="G147" i="2"/>
  <c r="F28" i="2"/>
  <c r="H28" i="2" s="1"/>
  <c r="G36" i="2"/>
  <c r="H147" i="2" l="1"/>
  <c r="G54" i="1"/>
  <c r="D54" i="1"/>
  <c r="D127" i="2" l="1"/>
  <c r="D45" i="2"/>
  <c r="H45" i="2" s="1"/>
  <c r="D36" i="2"/>
  <c r="H36" i="2" s="1"/>
  <c r="G136" i="2" l="1"/>
  <c r="G74" i="2"/>
  <c r="H127" i="2" l="1"/>
  <c r="G157" i="2"/>
  <c r="G54" i="2"/>
  <c r="G13" i="2"/>
  <c r="G58" i="2" l="1"/>
  <c r="A10" i="1" l="1"/>
  <c r="A9" i="1"/>
  <c r="A17" i="1"/>
  <c r="A16" i="1"/>
  <c r="D104" i="2" l="1"/>
  <c r="H104" i="2" s="1"/>
  <c r="D157" i="2"/>
  <c r="D136" i="2"/>
  <c r="H136" i="2" s="1"/>
  <c r="D74" i="2" l="1"/>
  <c r="D162" i="2" l="1"/>
  <c r="H74" i="2"/>
  <c r="D54" i="2"/>
  <c r="H54" i="2" s="1"/>
  <c r="D13" i="2" l="1"/>
  <c r="H13" i="2" s="1"/>
  <c r="D58" i="2" l="1"/>
  <c r="H57" i="2"/>
  <c r="H58" i="2" l="1"/>
</calcChain>
</file>

<file path=xl/sharedStrings.xml><?xml version="1.0" encoding="utf-8"?>
<sst xmlns="http://schemas.openxmlformats.org/spreadsheetml/2006/main" count="346" uniqueCount="320">
  <si>
    <t>1</t>
  </si>
  <si>
    <t>2</t>
  </si>
  <si>
    <t xml:space="preserve">Spenden, Zuschüsse </t>
  </si>
  <si>
    <t>4</t>
  </si>
  <si>
    <t>Personal</t>
  </si>
  <si>
    <t>Angestelltes Personal</t>
  </si>
  <si>
    <t>421</t>
  </si>
  <si>
    <t>AE Vorsitz</t>
  </si>
  <si>
    <t>AE Protokollführung StuRa</t>
  </si>
  <si>
    <t>AE Referate</t>
  </si>
  <si>
    <t>5</t>
  </si>
  <si>
    <t xml:space="preserve">7 </t>
  </si>
  <si>
    <t>8</t>
  </si>
  <si>
    <t>Fachschaften</t>
  </si>
  <si>
    <t>Doktorandenkonvent</t>
  </si>
  <si>
    <t>Unterstützung studentischer Projekte und Gruppen</t>
  </si>
  <si>
    <t>Soziale Belange der Studierendenschaft</t>
  </si>
  <si>
    <t>Unterstützung geflüchteter Studierender in wirtschaftlicher Notlage</t>
  </si>
  <si>
    <t>Notlagenstipendium</t>
  </si>
  <si>
    <t>Einnahmen</t>
  </si>
  <si>
    <t>911</t>
  </si>
  <si>
    <t>RNV-Umlage</t>
  </si>
  <si>
    <t>912</t>
  </si>
  <si>
    <t>Campusrad-Umlage</t>
  </si>
  <si>
    <t>Ausgaben</t>
  </si>
  <si>
    <t>913</t>
  </si>
  <si>
    <t>Autonome Referate</t>
  </si>
  <si>
    <t>Ägyptologie</t>
  </si>
  <si>
    <t>Alte Geschichte</t>
  </si>
  <si>
    <t>American Studies</t>
  </si>
  <si>
    <t>Anglistik</t>
  </si>
  <si>
    <t>Assyriologie</t>
  </si>
  <si>
    <t>Biologie</t>
  </si>
  <si>
    <t>Computerlinguistik</t>
  </si>
  <si>
    <t>Deutsch als Fremdsprache</t>
  </si>
  <si>
    <t>Erziehung und Bildung</t>
  </si>
  <si>
    <t>Ethnologie</t>
  </si>
  <si>
    <t>Geographie</t>
  </si>
  <si>
    <t>Geowissenschaften</t>
  </si>
  <si>
    <t>Germanistik</t>
  </si>
  <si>
    <t>Geschichte</t>
  </si>
  <si>
    <t>Japanologie</t>
  </si>
  <si>
    <t>Jura</t>
  </si>
  <si>
    <t>Klassische Archäologie</t>
  </si>
  <si>
    <t>Klassische Philologie</t>
  </si>
  <si>
    <t>Mathematik</t>
  </si>
  <si>
    <t>Mittellatein/Mittelalterstudien</t>
  </si>
  <si>
    <t>Molekulare Biotechnologie</t>
  </si>
  <si>
    <t>Musikwissenschaft</t>
  </si>
  <si>
    <t>Ostasiatische Kunstgeschichte</t>
  </si>
  <si>
    <t>Philosophie</t>
  </si>
  <si>
    <t>Politikwissenschaft</t>
  </si>
  <si>
    <t>Psychologie</t>
  </si>
  <si>
    <t>Romanistik</t>
  </si>
  <si>
    <t>Semitistik</t>
  </si>
  <si>
    <t>Sinologie</t>
  </si>
  <si>
    <t>Soziologie</t>
  </si>
  <si>
    <t>Transcultural Studies</t>
  </si>
  <si>
    <t>Zahnmedizin</t>
  </si>
  <si>
    <t>Projekte der VS</t>
  </si>
  <si>
    <t>Verwaltungs- und Betriebsaufwand</t>
  </si>
  <si>
    <t>Reparatur/ Instandhaltung</t>
  </si>
  <si>
    <t>Büroausstattung</t>
  </si>
  <si>
    <t>Weitere Ausstattung</t>
  </si>
  <si>
    <t>Druck- und Kopierkosten</t>
  </si>
  <si>
    <t>Putz- und Pflegematerial</t>
  </si>
  <si>
    <t>Bewirtungskosten und Lebensmittel</t>
  </si>
  <si>
    <t>511</t>
  </si>
  <si>
    <t>512</t>
  </si>
  <si>
    <t>513</t>
  </si>
  <si>
    <t>514</t>
  </si>
  <si>
    <t>515</t>
  </si>
  <si>
    <t>516</t>
  </si>
  <si>
    <t>Kommunikation</t>
  </si>
  <si>
    <t>Ausstattung Bibliothek und Archiv</t>
  </si>
  <si>
    <t>Personalverwaltung, -entwicklung und Schulungen</t>
  </si>
  <si>
    <t>Ausgaben für Dienstleistungen</t>
  </si>
  <si>
    <t>Rechtsberatung für Studierende</t>
  </si>
  <si>
    <t>3</t>
  </si>
  <si>
    <t>0201</t>
  </si>
  <si>
    <t>0202</t>
  </si>
  <si>
    <t>0203</t>
  </si>
  <si>
    <t>0204</t>
  </si>
  <si>
    <t>0205</t>
  </si>
  <si>
    <t>0208</t>
  </si>
  <si>
    <t>0209</t>
  </si>
  <si>
    <t>0210</t>
  </si>
  <si>
    <t>0211</t>
  </si>
  <si>
    <t>0212</t>
  </si>
  <si>
    <t>0227</t>
  </si>
  <si>
    <t>0228</t>
  </si>
  <si>
    <t>0229</t>
  </si>
  <si>
    <t>0230</t>
  </si>
  <si>
    <t>0231</t>
  </si>
  <si>
    <t>0232</t>
  </si>
  <si>
    <t>0233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</si>
  <si>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</si>
  <si>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</si>
  <si>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</si>
  <si>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</si>
  <si>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</si>
  <si>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</si>
  <si>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</si>
  <si>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</si>
  <si>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</si>
  <si>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</si>
  <si>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</si>
  <si>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</si>
  <si>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</si>
  <si>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</si>
  <si>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</si>
  <si>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</si>
  <si>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</si>
  <si>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Zentrale Rücklage</t>
  </si>
  <si>
    <t>Zweckgebundene Rücklagen</t>
  </si>
  <si>
    <t>422</t>
  </si>
  <si>
    <t>441</t>
  </si>
  <si>
    <t>442</t>
  </si>
  <si>
    <t>612</t>
  </si>
  <si>
    <t>613</t>
  </si>
  <si>
    <t>517</t>
  </si>
  <si>
    <t>Zuweisungen</t>
  </si>
  <si>
    <t>614</t>
  </si>
  <si>
    <t>Infrastrukturausgaben Wahlen</t>
  </si>
  <si>
    <t>Mitgliedsbeiträge</t>
  </si>
  <si>
    <t>520</t>
  </si>
  <si>
    <t>Zinsen</t>
  </si>
  <si>
    <t>Verwaltungseinnahmen</t>
  </si>
  <si>
    <t>210</t>
  </si>
  <si>
    <t>240</t>
  </si>
  <si>
    <t>310</t>
  </si>
  <si>
    <t>340</t>
  </si>
  <si>
    <t>710</t>
  </si>
  <si>
    <t>410</t>
  </si>
  <si>
    <t>540</t>
  </si>
  <si>
    <t>Öffentlichkeitsarbeit</t>
  </si>
  <si>
    <t>Durchlaufende Ausgaben</t>
  </si>
  <si>
    <t>91</t>
  </si>
  <si>
    <t>Durchlaufende Einnahmen</t>
  </si>
  <si>
    <t>580</t>
  </si>
  <si>
    <t>531</t>
  </si>
  <si>
    <t>Dienstreisen</t>
  </si>
  <si>
    <t>532</t>
  </si>
  <si>
    <t>Seminare und Fortbildungen</t>
  </si>
  <si>
    <t>451</t>
  </si>
  <si>
    <t>460</t>
  </si>
  <si>
    <t>550</t>
  </si>
  <si>
    <t>Steuern, Abgaben</t>
  </si>
  <si>
    <t>590</t>
  </si>
  <si>
    <t>Zuweisungen und Förderung</t>
  </si>
  <si>
    <t>621</t>
  </si>
  <si>
    <t>622</t>
  </si>
  <si>
    <t>631</t>
  </si>
  <si>
    <t>632</t>
  </si>
  <si>
    <t>633</t>
  </si>
  <si>
    <t>634</t>
  </si>
  <si>
    <t>Förderungen</t>
  </si>
  <si>
    <t>AE Wahlen Zentral</t>
  </si>
  <si>
    <t>Exkursionsförderung für Härtefälle</t>
  </si>
  <si>
    <t>Versicherungen</t>
  </si>
  <si>
    <t>Transportkosten</t>
  </si>
  <si>
    <t>533</t>
  </si>
  <si>
    <t>623</t>
  </si>
  <si>
    <t>Orientierungsveranstaltungen und dergleichen</t>
  </si>
  <si>
    <t>721</t>
  </si>
  <si>
    <t>722</t>
  </si>
  <si>
    <t>Vernetzungsveranstaltungen</t>
  </si>
  <si>
    <t>740</t>
  </si>
  <si>
    <t>750</t>
  </si>
  <si>
    <t>Projekte und Veranstaltungen kultureller Art</t>
  </si>
  <si>
    <t>Projekte und Veranstaltungen inhaltlicher Art</t>
  </si>
  <si>
    <t>Betrieb gewerblicher Art</t>
  </si>
  <si>
    <t>211</t>
  </si>
  <si>
    <t>Zuschüsse der Universität</t>
  </si>
  <si>
    <t>221</t>
  </si>
  <si>
    <t>222</t>
  </si>
  <si>
    <t>223</t>
  </si>
  <si>
    <t>Veranstaltungen zur Orientierung, Beratung und Vernetzung</t>
  </si>
  <si>
    <t>Einnahmen aus kulturellen Veranstaltungen</t>
  </si>
  <si>
    <t>250</t>
  </si>
  <si>
    <t>Einnahmen Betrieb gewerblicher Art</t>
  </si>
  <si>
    <t>290</t>
  </si>
  <si>
    <t>Sonstige Einnahmen</t>
  </si>
  <si>
    <t>914</t>
  </si>
  <si>
    <t>VS-Beiträge Studierende</t>
  </si>
  <si>
    <t>Titelnummer</t>
  </si>
  <si>
    <t>Bezeichnung</t>
  </si>
  <si>
    <t>93</t>
  </si>
  <si>
    <t>931</t>
  </si>
  <si>
    <t>932</t>
  </si>
  <si>
    <t>933</t>
  </si>
  <si>
    <t>934</t>
  </si>
  <si>
    <t>Einstellung in zentrale Rücklage</t>
  </si>
  <si>
    <t>Summe 7</t>
  </si>
  <si>
    <t>Summe 8</t>
  </si>
  <si>
    <t>Summe 6</t>
  </si>
  <si>
    <t>Summe 93</t>
  </si>
  <si>
    <t>Auflösung Rücklagen</t>
  </si>
  <si>
    <t>Förderungen für Fachschaftsprojekte</t>
  </si>
  <si>
    <t>Einstellung Rücklagen</t>
  </si>
  <si>
    <t>640</t>
  </si>
  <si>
    <t>Zuweisung</t>
  </si>
  <si>
    <t>560</t>
  </si>
  <si>
    <t>840</t>
  </si>
  <si>
    <t>820</t>
  </si>
  <si>
    <t>Erstattungen Umlagen</t>
  </si>
  <si>
    <t>935</t>
  </si>
  <si>
    <t>Kautionen Auszahlung</t>
  </si>
  <si>
    <t>Kautionen Einzahlung</t>
  </si>
  <si>
    <t>100.01</t>
  </si>
  <si>
    <t>100.03</t>
  </si>
  <si>
    <t>915</t>
  </si>
  <si>
    <t>Corona-Notfallfonds</t>
  </si>
  <si>
    <t>280</t>
  </si>
  <si>
    <t>260</t>
  </si>
  <si>
    <t>Einnahmeposten für ISIC-Karten</t>
  </si>
  <si>
    <t>Erstattungen RNV-Umlage</t>
  </si>
  <si>
    <t>936</t>
  </si>
  <si>
    <t>Erstattung Campusrad-Umlage</t>
  </si>
  <si>
    <t>Byzantinische Archäologie &amp; Kunstgeschichte</t>
  </si>
  <si>
    <t>Kunstgeschichte (Europäische)</t>
  </si>
  <si>
    <t>Medizin Heidelberg</t>
  </si>
  <si>
    <t>Medizin Mannheim</t>
  </si>
  <si>
    <t xml:space="preserve">Pharmazie </t>
  </si>
  <si>
    <t xml:space="preserve">Physik </t>
  </si>
  <si>
    <t>Sport</t>
  </si>
  <si>
    <t>Südasienwissenschaften (Fachschaft am SAI)</t>
  </si>
  <si>
    <t>Theologie (Evangelische)</t>
  </si>
  <si>
    <t>UFG/VA Ur- und Frühgeschichte/Vorderasiatische Archäologie</t>
  </si>
  <si>
    <t>Übersetzen und Dolmetschen (Fachschaft am IÜD)</t>
  </si>
  <si>
    <t>Volkswirtschaftslehre (VWL)</t>
  </si>
  <si>
    <t>Gesamt</t>
  </si>
  <si>
    <t>Summe:</t>
  </si>
  <si>
    <t>Zwischenrechnung</t>
  </si>
  <si>
    <t>Zwischensumme</t>
  </si>
  <si>
    <t xml:space="preserve">Summe </t>
  </si>
  <si>
    <t>Gemischte Einnahmen</t>
  </si>
  <si>
    <t>Gerontologie&amp;Care</t>
  </si>
  <si>
    <t>Dankesgeschenke</t>
  </si>
  <si>
    <t>für die zentrale Ebene</t>
  </si>
  <si>
    <t>für Fachschaften</t>
  </si>
  <si>
    <t>Gesamtsumme Verwaltungseinnahmen</t>
  </si>
  <si>
    <t>Steuereinnahmen</t>
  </si>
  <si>
    <t>VS-Beiträge Promotionsstudierende</t>
  </si>
  <si>
    <t>Gesamtsumme gemischte Einnahmen</t>
  </si>
  <si>
    <t>Gesamtsumme durchlaufende Einnahmen</t>
  </si>
  <si>
    <t>Gesamteinnahmen ohne Durchlaufposten</t>
  </si>
  <si>
    <t>Gesamteinnahmen mit Durchlaufposten</t>
  </si>
  <si>
    <t>Gesamtsumme Personal</t>
  </si>
  <si>
    <t>Zwischensummen</t>
  </si>
  <si>
    <t>AE Sitzungsleitung des StuRa</t>
  </si>
  <si>
    <t>Gesamtsumme Verwaltungs- und Betriebsaufwand</t>
  </si>
  <si>
    <t>Gesamtsumme Zuweisungen und Förderung</t>
  </si>
  <si>
    <t>Einnahmen aus Studienabschlussveranstaltungen</t>
  </si>
  <si>
    <t>Pflege der überreg. und internat. Studierendenbeziehungen</t>
  </si>
  <si>
    <t>63</t>
  </si>
  <si>
    <t>Abschluss der Fachschaften</t>
  </si>
  <si>
    <t>Jahresabschluss 2021 der Verfassten Studierendenschaft der Universität Heidelberg</t>
  </si>
  <si>
    <t>320</t>
  </si>
  <si>
    <t>Rücklage Doktorandenkonvent</t>
  </si>
  <si>
    <t>9</t>
  </si>
  <si>
    <t>551</t>
  </si>
  <si>
    <t>Dienstleistungen Wahlen</t>
  </si>
  <si>
    <t>6</t>
  </si>
  <si>
    <t>62</t>
  </si>
  <si>
    <t>61</t>
  </si>
  <si>
    <t>650</t>
  </si>
  <si>
    <t>Verbindlichkeiten aus Vorjahresbeschlüssen</t>
  </si>
  <si>
    <t>830</t>
  </si>
  <si>
    <t>Zweckgebunde Rücklagen für die Einrichtung der neuen VS-Räume</t>
  </si>
  <si>
    <t>Chemie/Biochemie</t>
  </si>
  <si>
    <t>Informatik *</t>
  </si>
  <si>
    <t>Islamwissenschaft</t>
  </si>
  <si>
    <t xml:space="preserve">Religionswissenschaft </t>
  </si>
  <si>
    <t>Slavistik/Osteuropastudien</t>
  </si>
  <si>
    <t>zweck. Rücklagen aus 2020</t>
  </si>
  <si>
    <r>
      <t>Endgültige Zuweisung</t>
    </r>
    <r>
      <rPr>
        <b/>
        <vertAlign val="superscript"/>
        <sz val="11"/>
        <color theme="1"/>
        <rFont val="Calibri"/>
        <family val="2"/>
        <scheme val="minor"/>
      </rPr>
      <t xml:space="preserve"> (Rücklagen eingeschlossen)</t>
    </r>
  </si>
  <si>
    <t>Zuweisung (VZÄ+Sockelbetrag)</t>
  </si>
  <si>
    <t>SOLL</t>
  </si>
  <si>
    <t>IST</t>
  </si>
  <si>
    <t>Verwendete Mittel</t>
  </si>
  <si>
    <t>Anlage 2 zum Haushaltsplan  -  Stellenplan 2021</t>
  </si>
  <si>
    <t>Einsatzgebiet</t>
  </si>
  <si>
    <t>Anzahl</t>
  </si>
  <si>
    <t xml:space="preserve">In % einer VZ </t>
  </si>
  <si>
    <t>Finanzen</t>
  </si>
  <si>
    <t>E3</t>
  </si>
  <si>
    <t>E11</t>
  </si>
  <si>
    <t>E6</t>
  </si>
  <si>
    <t>Gremien</t>
  </si>
  <si>
    <t>E5</t>
  </si>
  <si>
    <t>EDV</t>
  </si>
  <si>
    <t>E8</t>
  </si>
  <si>
    <t>E9b</t>
  </si>
  <si>
    <t>Büro/Service</t>
  </si>
  <si>
    <t>E9a</t>
  </si>
  <si>
    <t>verwendete Mittel pro Stelle</t>
  </si>
  <si>
    <t>?</t>
  </si>
  <si>
    <t>BfH</t>
  </si>
  <si>
    <t>Belegprüfung</t>
  </si>
  <si>
    <t>Überweisung/Buchhaltung</t>
  </si>
  <si>
    <t>Gremiensupport</t>
  </si>
  <si>
    <t>Archiv</t>
  </si>
  <si>
    <t>EDV-Service</t>
  </si>
  <si>
    <t>Server/Administration</t>
  </si>
  <si>
    <t>Ausleihe/Räume/Beschaffung</t>
  </si>
  <si>
    <t>Schwerpunkt engl. Öff.-Arbeit</t>
  </si>
  <si>
    <t>Einstellung in zweckgebundene Rücklagen (v. a. der Fsen)</t>
  </si>
  <si>
    <t>Einstellung in Rücklagen des Doktorandenkonvents</t>
  </si>
  <si>
    <t>Differenz</t>
  </si>
  <si>
    <t>SALDO</t>
  </si>
  <si>
    <t>*</t>
  </si>
  <si>
    <t>599</t>
  </si>
  <si>
    <t>nicht zuzuordnende Kosten</t>
  </si>
  <si>
    <t>-</t>
  </si>
  <si>
    <t>ANSATZ</t>
  </si>
  <si>
    <t>Ausgaben (ohne Rücklagen)</t>
  </si>
  <si>
    <t>Gesamtsumme Auflösung Rücklagen (Kontostand zu Jahresbeginn)</t>
  </si>
  <si>
    <t>Investitionen (Kontostand zu Jahresende)</t>
  </si>
  <si>
    <t>Ausgaben ohne Durchlaufposten (ohne Rücklagen)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</si>
</sst>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&quot; €&quot;;[Red]\-#,##0.00&quot; €&quot;"/>
  </numFmts>
  <fonts count="2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6" fillId="0" borderId="0"/>
    <xf numFmtId="44" fontId="15" fillId="0" borderId="0" applyFont="0" applyFill="0" applyBorder="0" applyAlignment="0" applyProtection="0"/>
  </cellStyleXfs>
  <cellXfs count="287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0" fillId="0" borderId="0" xfId="0" applyBorder="1"/>
    <xf numFmtId="0" fontId="0" fillId="0" borderId="0" xfId="0" applyFont="1"/>
    <xf numFmtId="164" fontId="0" fillId="0" borderId="0" xfId="0" applyNumberFormat="1" applyFont="1" applyBorder="1"/>
    <xf numFmtId="49" fontId="0" fillId="0" borderId="0" xfId="0" applyNumberFormat="1" applyFont="1"/>
    <xf numFmtId="164" fontId="8" fillId="0" borderId="0" xfId="0" applyNumberFormat="1" applyFont="1" applyBorder="1"/>
    <xf numFmtId="0" fontId="9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/>
    <xf numFmtId="0" fontId="0" fillId="0" borderId="0" xfId="0" applyFont="1" applyFill="1"/>
    <xf numFmtId="164" fontId="0" fillId="0" borderId="0" xfId="0" applyNumberFormat="1" applyFont="1" applyFill="1"/>
    <xf numFmtId="164" fontId="8" fillId="0" borderId="0" xfId="0" applyNumberFormat="1" applyFont="1" applyFill="1"/>
    <xf numFmtId="0" fontId="8" fillId="0" borderId="1" xfId="0" applyFont="1" applyFill="1" applyBorder="1"/>
    <xf numFmtId="0" fontId="8" fillId="0" borderId="0" xfId="0" applyFont="1" applyFill="1" applyBorder="1"/>
    <xf numFmtId="164" fontId="8" fillId="0" borderId="0" xfId="0" applyNumberFormat="1" applyFont="1" applyFill="1" applyBorder="1"/>
    <xf numFmtId="0" fontId="7" fillId="0" borderId="0" xfId="0" applyFont="1" applyFill="1" applyBorder="1"/>
    <xf numFmtId="8" fontId="0" fillId="0" borderId="0" xfId="0" applyNumberFormat="1"/>
    <xf numFmtId="0" fontId="0" fillId="0" borderId="0" xfId="0"/>
    <xf numFmtId="0" fontId="0" fillId="0" borderId="1" xfId="0" applyBorder="1"/>
    <xf numFmtId="49" fontId="0" fillId="0" borderId="0" xfId="0" applyNumberFormat="1"/>
    <xf numFmtId="164" fontId="10" fillId="0" borderId="0" xfId="0" applyNumberFormat="1" applyFont="1" applyFill="1" applyBorder="1"/>
    <xf numFmtId="0" fontId="0" fillId="0" borderId="0" xfId="0" applyAlignment="1">
      <alignment horizontal="left" vertical="top" wrapText="1"/>
    </xf>
    <xf numFmtId="0" fontId="18" fillId="0" borderId="0" xfId="1" applyFont="1" applyFill="1"/>
    <xf numFmtId="8" fontId="18" fillId="0" borderId="0" xfId="1" applyNumberFormat="1" applyFont="1" applyFill="1"/>
    <xf numFmtId="0" fontId="18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1" applyFont="1" applyFill="1" applyAlignment="1">
      <alignment horizontal="center"/>
    </xf>
    <xf numFmtId="8" fontId="0" fillId="0" borderId="0" xfId="0" applyNumberFormat="1" applyFont="1"/>
    <xf numFmtId="8" fontId="8" fillId="0" borderId="0" xfId="0" applyNumberFormat="1" applyFont="1" applyBorder="1"/>
    <xf numFmtId="8" fontId="13" fillId="0" borderId="0" xfId="1" applyNumberFormat="1" applyFont="1" applyFill="1"/>
    <xf numFmtId="165" fontId="22" fillId="0" borderId="0" xfId="0" quotePrefix="1" applyNumberFormat="1" applyFont="1" applyAlignment="1">
      <alignment horizontal="right"/>
    </xf>
    <xf numFmtId="8" fontId="17" fillId="0" borderId="0" xfId="0" applyNumberFormat="1" applyFont="1" applyBorder="1"/>
    <xf numFmtId="8" fontId="0" fillId="0" borderId="0" xfId="0" applyNumberFormat="1" applyFont="1" applyBorder="1"/>
    <xf numFmtId="8" fontId="0" fillId="0" borderId="1" xfId="0" applyNumberFormat="1" applyBorder="1"/>
    <xf numFmtId="8" fontId="0" fillId="0" borderId="0" xfId="0" applyNumberFormat="1" applyBorder="1"/>
    <xf numFmtId="0" fontId="17" fillId="0" borderId="0" xfId="0" applyNumberFormat="1" applyFont="1" applyBorder="1"/>
    <xf numFmtId="0" fontId="0" fillId="0" borderId="0" xfId="0" applyNumberFormat="1" applyBorder="1"/>
    <xf numFmtId="44" fontId="2" fillId="0" borderId="0" xfId="0" applyNumberFormat="1" applyFont="1"/>
    <xf numFmtId="164" fontId="8" fillId="5" borderId="0" xfId="0" applyNumberFormat="1" applyFont="1" applyFill="1" applyBorder="1"/>
    <xf numFmtId="8" fontId="18" fillId="0" borderId="0" xfId="1" applyNumberFormat="1" applyFont="1" applyFill="1" applyBorder="1"/>
    <xf numFmtId="8" fontId="18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1" xfId="5" applyNumberFormat="1" applyFont="1" applyBorder="1"/>
    <xf numFmtId="0" fontId="8" fillId="0" borderId="8" xfId="0" applyFont="1" applyFill="1" applyBorder="1"/>
    <xf numFmtId="8" fontId="0" fillId="0" borderId="0" xfId="0" applyNumberFormat="1" applyFont="1" applyFill="1" applyBorder="1"/>
    <xf numFmtId="0" fontId="23" fillId="0" borderId="0" xfId="0" applyFont="1" applyBorder="1"/>
    <xf numFmtId="0" fontId="18" fillId="0" borderId="0" xfId="1" applyFont="1" applyFill="1" applyBorder="1"/>
    <xf numFmtId="0" fontId="17" fillId="0" borderId="0" xfId="0" applyFont="1" applyBorder="1"/>
    <xf numFmtId="8" fontId="17" fillId="0" borderId="0" xfId="0" applyNumberFormat="1" applyFont="1" applyBorder="1" applyAlignment="1">
      <alignment horizontal="right"/>
    </xf>
    <xf numFmtId="0" fontId="19" fillId="0" borderId="0" xfId="0" applyFont="1" applyBorder="1"/>
    <xf numFmtId="164" fontId="18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8" fontId="17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8" fontId="17" fillId="0" borderId="0" xfId="0" applyNumberFormat="1" applyFont="1" applyBorder="1" applyAlignment="1">
      <alignment horizontal="left" indent="1"/>
    </xf>
    <xf numFmtId="8" fontId="17" fillId="0" borderId="0" xfId="0" applyNumberFormat="1" applyFont="1" applyBorder="1" applyAlignment="1">
      <alignment horizontal="left" indent="2"/>
    </xf>
    <xf numFmtId="164" fontId="17" fillId="0" borderId="0" xfId="0" applyNumberFormat="1" applyFont="1" applyBorder="1"/>
    <xf numFmtId="0" fontId="18" fillId="0" borderId="0" xfId="0" applyFont="1" applyBorder="1"/>
    <xf numFmtId="164" fontId="18" fillId="0" borderId="0" xfId="1" applyNumberFormat="1" applyFont="1" applyFill="1" applyBorder="1"/>
    <xf numFmtId="0" fontId="24" fillId="0" borderId="0" xfId="0" applyFont="1" applyBorder="1"/>
    <xf numFmtId="0" fontId="20" fillId="0" borderId="0" xfId="0" applyFont="1" applyBorder="1"/>
    <xf numFmtId="0" fontId="2" fillId="0" borderId="1" xfId="0" applyFont="1" applyBorder="1"/>
    <xf numFmtId="0" fontId="2" fillId="0" borderId="1" xfId="0" applyFont="1" applyFill="1" applyBorder="1"/>
    <xf numFmtId="164" fontId="2" fillId="0" borderId="1" xfId="5" applyNumberFormat="1" applyFont="1" applyBorder="1"/>
    <xf numFmtId="8" fontId="2" fillId="0" borderId="1" xfId="0" applyNumberFormat="1" applyFont="1" applyBorder="1"/>
    <xf numFmtId="8" fontId="2" fillId="0" borderId="0" xfId="0" applyNumberFormat="1" applyFont="1" applyAlignment="1">
      <alignment horizontal="center"/>
    </xf>
    <xf numFmtId="0" fontId="0" fillId="0" borderId="0" xfId="0" applyNumberFormat="1"/>
    <xf numFmtId="0" fontId="26" fillId="0" borderId="0" xfId="0" applyFont="1"/>
    <xf numFmtId="0" fontId="2" fillId="0" borderId="0" xfId="0" applyFont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left"/>
    </xf>
    <xf numFmtId="10" fontId="0" fillId="0" borderId="0" xfId="0" applyNumberFormat="1" applyBorder="1" applyAlignment="1">
      <alignment horizontal="left"/>
    </xf>
    <xf numFmtId="9" fontId="0" fillId="0" borderId="0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10" fontId="0" fillId="0" borderId="16" xfId="0" applyNumberForma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18" xfId="0" applyBorder="1"/>
    <xf numFmtId="0" fontId="2" fillId="0" borderId="11" xfId="0" applyFont="1" applyBorder="1"/>
    <xf numFmtId="0" fontId="2" fillId="0" borderId="19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11" xfId="0" applyFont="1" applyBorder="1" applyAlignment="1">
      <alignment wrapText="1"/>
    </xf>
    <xf numFmtId="0" fontId="0" fillId="0" borderId="19" xfId="0" applyBorder="1"/>
    <xf numFmtId="1" fontId="0" fillId="0" borderId="20" xfId="0" applyNumberFormat="1" applyBorder="1" applyAlignment="1">
      <alignment horizontal="left"/>
    </xf>
    <xf numFmtId="1" fontId="0" fillId="0" borderId="21" xfId="0" applyNumberFormat="1" applyBorder="1" applyAlignment="1">
      <alignment horizontal="left"/>
    </xf>
    <xf numFmtId="1" fontId="0" fillId="0" borderId="19" xfId="0" applyNumberFormat="1" applyBorder="1"/>
    <xf numFmtId="1" fontId="0" fillId="0" borderId="20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19" xfId="0" applyNumberFormat="1" applyBorder="1"/>
    <xf numFmtId="164" fontId="0" fillId="0" borderId="0" xfId="0" applyNumberFormat="1" applyBorder="1"/>
    <xf numFmtId="10" fontId="0" fillId="0" borderId="21" xfId="0" applyNumberFormat="1" applyBorder="1" applyAlignment="1">
      <alignment horizontal="left"/>
    </xf>
    <xf numFmtId="165" fontId="22" fillId="0" borderId="0" xfId="0" quotePrefix="1" applyNumberFormat="1" applyFont="1" applyFill="1" applyAlignment="1">
      <alignment horizontal="right"/>
    </xf>
    <xf numFmtId="165" fontId="0" fillId="0" borderId="0" xfId="0" applyNumberFormat="1"/>
    <xf numFmtId="164" fontId="8" fillId="5" borderId="10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3" xfId="0" applyFont="1" applyFill="1" applyBorder="1"/>
    <xf numFmtId="0" fontId="7" fillId="0" borderId="22" xfId="0" applyFont="1" applyFill="1" applyBorder="1"/>
    <xf numFmtId="164" fontId="7" fillId="0" borderId="22" xfId="0" applyNumberFormat="1" applyFont="1" applyFill="1" applyBorder="1"/>
    <xf numFmtId="164" fontId="8" fillId="0" borderId="22" xfId="0" applyNumberFormat="1" applyFont="1" applyFill="1" applyBorder="1"/>
    <xf numFmtId="164" fontId="7" fillId="0" borderId="23" xfId="0" applyNumberFormat="1" applyFont="1" applyFill="1" applyBorder="1"/>
    <xf numFmtId="49" fontId="8" fillId="0" borderId="14" xfId="0" applyNumberFormat="1" applyFont="1" applyFill="1" applyBorder="1"/>
    <xf numFmtId="49" fontId="10" fillId="0" borderId="14" xfId="0" applyNumberFormat="1" applyFont="1" applyFill="1" applyBorder="1"/>
    <xf numFmtId="0" fontId="10" fillId="0" borderId="0" xfId="0" applyFont="1" applyFill="1" applyBorder="1"/>
    <xf numFmtId="49" fontId="8" fillId="0" borderId="4" xfId="0" applyNumberFormat="1" applyFont="1" applyFill="1" applyBorder="1"/>
    <xf numFmtId="164" fontId="0" fillId="5" borderId="0" xfId="0" applyNumberFormat="1" applyFill="1" applyBorder="1"/>
    <xf numFmtId="0" fontId="8" fillId="0" borderId="14" xfId="0" applyFont="1" applyFill="1" applyBorder="1"/>
    <xf numFmtId="49" fontId="8" fillId="0" borderId="27" xfId="0" applyNumberFormat="1" applyFont="1" applyFill="1" applyBorder="1"/>
    <xf numFmtId="49" fontId="8" fillId="0" borderId="15" xfId="0" applyNumberFormat="1" applyFont="1" applyFill="1" applyBorder="1"/>
    <xf numFmtId="164" fontId="8" fillId="5" borderId="16" xfId="0" applyNumberFormat="1" applyFont="1" applyFill="1" applyBorder="1"/>
    <xf numFmtId="0" fontId="6" fillId="0" borderId="17" xfId="0" applyFont="1" applyFill="1" applyBorder="1"/>
    <xf numFmtId="0" fontId="4" fillId="0" borderId="18" xfId="0" applyFont="1" applyFill="1" applyBorder="1"/>
    <xf numFmtId="164" fontId="0" fillId="0" borderId="18" xfId="0" applyNumberFormat="1" applyFont="1" applyFill="1" applyBorder="1"/>
    <xf numFmtId="164" fontId="0" fillId="5" borderId="18" xfId="0" applyNumberFormat="1" applyFont="1" applyFill="1" applyBorder="1"/>
    <xf numFmtId="8" fontId="0" fillId="0" borderId="18" xfId="0" applyNumberFormat="1" applyFont="1" applyBorder="1"/>
    <xf numFmtId="49" fontId="0" fillId="0" borderId="14" xfId="0" applyNumberFormat="1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4" fontId="0" fillId="5" borderId="0" xfId="0" applyNumberFormat="1" applyFont="1" applyFill="1" applyBorder="1"/>
    <xf numFmtId="49" fontId="7" fillId="0" borderId="14" xfId="0" applyNumberFormat="1" applyFont="1" applyFill="1" applyBorder="1"/>
    <xf numFmtId="49" fontId="8" fillId="0" borderId="29" xfId="0" applyNumberFormat="1" applyFont="1" applyFill="1" applyBorder="1"/>
    <xf numFmtId="0" fontId="8" fillId="0" borderId="4" xfId="0" applyFont="1" applyFill="1" applyBorder="1"/>
    <xf numFmtId="164" fontId="8" fillId="0" borderId="18" xfId="0" applyNumberFormat="1" applyFont="1" applyFill="1" applyBorder="1"/>
    <xf numFmtId="164" fontId="8" fillId="6" borderId="1" xfId="0" applyNumberFormat="1" applyFont="1" applyFill="1" applyBorder="1"/>
    <xf numFmtId="164" fontId="8" fillId="6" borderId="0" xfId="0" applyNumberFormat="1" applyFont="1" applyFill="1" applyBorder="1"/>
    <xf numFmtId="164" fontId="0" fillId="6" borderId="0" xfId="2" applyNumberFormat="1" applyFont="1" applyFill="1" applyBorder="1"/>
    <xf numFmtId="164" fontId="0" fillId="6" borderId="0" xfId="1" applyNumberFormat="1" applyFont="1" applyFill="1" applyBorder="1"/>
    <xf numFmtId="49" fontId="7" fillId="0" borderId="17" xfId="0" applyNumberFormat="1" applyFont="1" applyFill="1" applyBorder="1"/>
    <xf numFmtId="0" fontId="7" fillId="0" borderId="18" xfId="0" applyFont="1" applyFill="1" applyBorder="1"/>
    <xf numFmtId="164" fontId="8" fillId="5" borderId="18" xfId="0" applyNumberFormat="1" applyFont="1" applyFill="1" applyBorder="1"/>
    <xf numFmtId="8" fontId="0" fillId="0" borderId="18" xfId="0" applyNumberFormat="1" applyFont="1" applyFill="1" applyBorder="1"/>
    <xf numFmtId="8" fontId="0" fillId="0" borderId="24" xfId="0" applyNumberFormat="1" applyFont="1" applyBorder="1"/>
    <xf numFmtId="0" fontId="8" fillId="0" borderId="31" xfId="0" applyFont="1" applyFill="1" applyBorder="1"/>
    <xf numFmtId="164" fontId="8" fillId="0" borderId="17" xfId="0" applyNumberFormat="1" applyFont="1" applyFill="1" applyBorder="1"/>
    <xf numFmtId="164" fontId="8" fillId="0" borderId="24" xfId="0" applyNumberFormat="1" applyFont="1" applyFill="1" applyBorder="1"/>
    <xf numFmtId="164" fontId="14" fillId="6" borderId="14" xfId="0" applyNumberFormat="1" applyFont="1" applyFill="1" applyBorder="1"/>
    <xf numFmtId="164" fontId="8" fillId="6" borderId="25" xfId="0" applyNumberFormat="1" applyFont="1" applyFill="1" applyBorder="1"/>
    <xf numFmtId="164" fontId="8" fillId="6" borderId="4" xfId="0" applyNumberFormat="1" applyFont="1" applyFill="1" applyBorder="1"/>
    <xf numFmtId="164" fontId="0" fillId="6" borderId="25" xfId="2" applyNumberFormat="1" applyFont="1" applyFill="1" applyBorder="1"/>
    <xf numFmtId="164" fontId="0" fillId="6" borderId="25" xfId="3" applyNumberFormat="1" applyFont="1" applyFill="1" applyBorder="1"/>
    <xf numFmtId="164" fontId="8" fillId="6" borderId="14" xfId="0" applyNumberFormat="1" applyFont="1" applyFill="1" applyBorder="1"/>
    <xf numFmtId="164" fontId="7" fillId="6" borderId="25" xfId="0" applyNumberFormat="1" applyFont="1" applyFill="1" applyBorder="1"/>
    <xf numFmtId="164" fontId="0" fillId="6" borderId="25" xfId="1" applyNumberFormat="1" applyFont="1" applyFill="1" applyBorder="1"/>
    <xf numFmtId="164" fontId="15" fillId="6" borderId="25" xfId="3" applyNumberFormat="1" applyFont="1" applyFill="1" applyBorder="1"/>
    <xf numFmtId="164" fontId="0" fillId="6" borderId="30" xfId="3" applyNumberFormat="1" applyFont="1" applyFill="1" applyBorder="1"/>
    <xf numFmtId="164" fontId="8" fillId="6" borderId="29" xfId="0" applyNumberFormat="1" applyFont="1" applyFill="1" applyBorder="1"/>
    <xf numFmtId="164" fontId="8" fillId="6" borderId="4" xfId="0" applyNumberFormat="1" applyFont="1" applyFill="1" applyBorder="1" applyAlignment="1">
      <alignment horizontal="center"/>
    </xf>
    <xf numFmtId="164" fontId="15" fillId="6" borderId="25" xfId="2" applyNumberFormat="1" applyFont="1" applyFill="1" applyBorder="1"/>
    <xf numFmtId="49" fontId="7" fillId="0" borderId="32" xfId="0" applyNumberFormat="1" applyFont="1" applyFill="1" applyBorder="1"/>
    <xf numFmtId="0" fontId="7" fillId="0" borderId="33" xfId="0" applyFont="1" applyFill="1" applyBorder="1"/>
    <xf numFmtId="164" fontId="8" fillId="5" borderId="33" xfId="0" applyNumberFormat="1" applyFont="1" applyFill="1" applyBorder="1"/>
    <xf numFmtId="8" fontId="8" fillId="0" borderId="33" xfId="0" applyNumberFormat="1" applyFont="1" applyBorder="1"/>
    <xf numFmtId="0" fontId="8" fillId="0" borderId="35" xfId="0" applyFont="1" applyFill="1" applyBorder="1"/>
    <xf numFmtId="164" fontId="8" fillId="0" borderId="32" xfId="0" applyNumberFormat="1" applyFont="1" applyBorder="1"/>
    <xf numFmtId="164" fontId="8" fillId="0" borderId="34" xfId="0" applyNumberFormat="1" applyFont="1" applyFill="1" applyBorder="1"/>
    <xf numFmtId="164" fontId="8" fillId="6" borderId="27" xfId="0" applyNumberFormat="1" applyFont="1" applyFill="1" applyBorder="1"/>
    <xf numFmtId="49" fontId="8" fillId="0" borderId="37" xfId="0" applyNumberFormat="1" applyFont="1" applyFill="1" applyBorder="1"/>
    <xf numFmtId="49" fontId="8" fillId="0" borderId="31" xfId="0" applyNumberFormat="1" applyFont="1" applyFill="1" applyBorder="1"/>
    <xf numFmtId="0" fontId="8" fillId="0" borderId="39" xfId="0" applyFont="1" applyFill="1" applyBorder="1"/>
    <xf numFmtId="164" fontId="8" fillId="0" borderId="32" xfId="0" applyNumberFormat="1" applyFont="1" applyFill="1" applyBorder="1"/>
    <xf numFmtId="164" fontId="7" fillId="6" borderId="36" xfId="0" applyNumberFormat="1" applyFont="1" applyFill="1" applyBorder="1"/>
    <xf numFmtId="164" fontId="8" fillId="6" borderId="37" xfId="0" applyNumberFormat="1" applyFont="1" applyFill="1" applyBorder="1"/>
    <xf numFmtId="164" fontId="7" fillId="6" borderId="28" xfId="0" applyNumberFormat="1" applyFont="1" applyFill="1" applyBorder="1"/>
    <xf numFmtId="49" fontId="7" fillId="0" borderId="33" xfId="0" applyNumberFormat="1" applyFont="1" applyFill="1" applyBorder="1"/>
    <xf numFmtId="164" fontId="10" fillId="5" borderId="33" xfId="0" applyNumberFormat="1" applyFont="1" applyFill="1" applyBorder="1"/>
    <xf numFmtId="8" fontId="10" fillId="0" borderId="33" xfId="0" applyNumberFormat="1" applyFont="1" applyBorder="1"/>
    <xf numFmtId="49" fontId="7" fillId="0" borderId="34" xfId="0" applyNumberFormat="1" applyFont="1" applyFill="1" applyBorder="1"/>
    <xf numFmtId="0" fontId="0" fillId="6" borderId="14" xfId="0" applyFill="1" applyBorder="1"/>
    <xf numFmtId="164" fontId="0" fillId="6" borderId="14" xfId="0" applyNumberFormat="1" applyFill="1" applyBorder="1"/>
    <xf numFmtId="164" fontId="9" fillId="6" borderId="14" xfId="0" applyNumberFormat="1" applyFont="1" applyFill="1" applyBorder="1"/>
    <xf numFmtId="164" fontId="9" fillId="6" borderId="4" xfId="0" applyNumberFormat="1" applyFont="1" applyFill="1" applyBorder="1"/>
    <xf numFmtId="164" fontId="8" fillId="0" borderId="14" xfId="0" applyNumberFormat="1" applyFont="1" applyFill="1" applyBorder="1"/>
    <xf numFmtId="164" fontId="8" fillId="0" borderId="25" xfId="0" applyNumberFormat="1" applyFont="1" applyFill="1" applyBorder="1"/>
    <xf numFmtId="0" fontId="7" fillId="0" borderId="32" xfId="0" applyFont="1" applyFill="1" applyBorder="1"/>
    <xf numFmtId="49" fontId="7" fillId="0" borderId="12" xfId="0" applyNumberFormat="1" applyFont="1" applyFill="1" applyBorder="1"/>
    <xf numFmtId="0" fontId="7" fillId="0" borderId="13" xfId="0" applyFont="1" applyFill="1" applyBorder="1"/>
    <xf numFmtId="164" fontId="8" fillId="5" borderId="13" xfId="0" applyNumberFormat="1" applyFont="1" applyFill="1" applyBorder="1"/>
    <xf numFmtId="0" fontId="7" fillId="0" borderId="34" xfId="0" applyFont="1" applyFill="1" applyBorder="1"/>
    <xf numFmtId="164" fontId="0" fillId="6" borderId="25" xfId="0" applyNumberFormat="1" applyFill="1" applyBorder="1"/>
    <xf numFmtId="164" fontId="7" fillId="0" borderId="14" xfId="0" applyNumberFormat="1" applyFont="1" applyFill="1" applyBorder="1"/>
    <xf numFmtId="164" fontId="10" fillId="6" borderId="12" xfId="0" applyNumberFormat="1" applyFont="1" applyFill="1" applyBorder="1"/>
    <xf numFmtId="164" fontId="7" fillId="6" borderId="40" xfId="0" applyNumberFormat="1" applyFont="1" applyFill="1" applyBorder="1"/>
    <xf numFmtId="164" fontId="7" fillId="0" borderId="33" xfId="0" applyNumberFormat="1" applyFont="1" applyFill="1" applyBorder="1"/>
    <xf numFmtId="8" fontId="0" fillId="0" borderId="33" xfId="0" applyNumberFormat="1" applyFont="1" applyBorder="1"/>
    <xf numFmtId="8" fontId="3" fillId="0" borderId="33" xfId="0" applyNumberFormat="1" applyFont="1" applyBorder="1"/>
    <xf numFmtId="0" fontId="0" fillId="0" borderId="20" xfId="0" applyBorder="1"/>
    <xf numFmtId="8" fontId="0" fillId="0" borderId="20" xfId="0" applyNumberFormat="1" applyBorder="1"/>
    <xf numFmtId="0" fontId="3" fillId="0" borderId="20" xfId="0" applyFont="1" applyBorder="1"/>
    <xf numFmtId="8" fontId="0" fillId="0" borderId="21" xfId="0" applyNumberFormat="1" applyBorder="1"/>
    <xf numFmtId="0" fontId="0" fillId="0" borderId="21" xfId="0" applyBorder="1"/>
    <xf numFmtId="0" fontId="23" fillId="0" borderId="12" xfId="0" applyFont="1" applyBorder="1"/>
    <xf numFmtId="8" fontId="17" fillId="0" borderId="13" xfId="0" applyNumberFormat="1" applyFont="1" applyBorder="1"/>
    <xf numFmtId="0" fontId="18" fillId="0" borderId="13" xfId="1" applyFont="1" applyFill="1" applyBorder="1"/>
    <xf numFmtId="0" fontId="23" fillId="0" borderId="13" xfId="0" applyFont="1" applyBorder="1"/>
    <xf numFmtId="8" fontId="23" fillId="0" borderId="13" xfId="0" applyNumberFormat="1" applyFont="1" applyBorder="1"/>
    <xf numFmtId="164" fontId="18" fillId="0" borderId="40" xfId="1" applyNumberFormat="1" applyFont="1" applyFill="1" applyBorder="1"/>
    <xf numFmtId="49" fontId="8" fillId="0" borderId="41" xfId="0" applyNumberFormat="1" applyFont="1" applyFill="1" applyBorder="1"/>
    <xf numFmtId="0" fontId="8" fillId="0" borderId="42" xfId="0" applyFont="1" applyFill="1" applyBorder="1"/>
    <xf numFmtId="164" fontId="8" fillId="0" borderId="42" xfId="0" applyNumberFormat="1" applyFont="1" applyFill="1" applyBorder="1" applyAlignment="1">
      <alignment horizontal="center"/>
    </xf>
    <xf numFmtId="164" fontId="8" fillId="0" borderId="13" xfId="0" applyNumberFormat="1" applyFont="1" applyFill="1" applyBorder="1"/>
    <xf numFmtId="8" fontId="0" fillId="0" borderId="42" xfId="0" applyNumberFormat="1" applyFont="1" applyBorder="1"/>
    <xf numFmtId="8" fontId="0" fillId="0" borderId="43" xfId="0" applyNumberFormat="1" applyFont="1" applyBorder="1"/>
    <xf numFmtId="49" fontId="8" fillId="0" borderId="3" xfId="0" applyNumberFormat="1" applyFont="1" applyFill="1" applyBorder="1"/>
    <xf numFmtId="0" fontId="8" fillId="0" borderId="22" xfId="0" applyFont="1" applyFill="1" applyBorder="1"/>
    <xf numFmtId="164" fontId="8" fillId="6" borderId="22" xfId="0" applyNumberFormat="1" applyFont="1" applyFill="1" applyBorder="1"/>
    <xf numFmtId="164" fontId="0" fillId="6" borderId="18" xfId="2" applyNumberFormat="1" applyFont="1" applyFill="1" applyBorder="1"/>
    <xf numFmtId="8" fontId="0" fillId="7" borderId="0" xfId="0" applyNumberFormat="1" applyFont="1" applyFill="1" applyBorder="1"/>
    <xf numFmtId="8" fontId="0" fillId="7" borderId="5" xfId="0" applyNumberFormat="1" applyFont="1" applyFill="1" applyBorder="1"/>
    <xf numFmtId="8" fontId="0" fillId="7" borderId="1" xfId="0" applyNumberFormat="1" applyFont="1" applyFill="1" applyBorder="1"/>
    <xf numFmtId="8" fontId="0" fillId="7" borderId="7" xfId="0" applyNumberFormat="1" applyFont="1" applyFill="1" applyBorder="1"/>
    <xf numFmtId="8" fontId="0" fillId="7" borderId="1" xfId="0" applyNumberFormat="1" applyFill="1" applyBorder="1"/>
    <xf numFmtId="8" fontId="0" fillId="7" borderId="9" xfId="0" applyNumberFormat="1" applyFont="1" applyFill="1" applyBorder="1"/>
    <xf numFmtId="8" fontId="0" fillId="7" borderId="8" xfId="0" applyNumberFormat="1" applyFont="1" applyFill="1" applyBorder="1"/>
    <xf numFmtId="8" fontId="0" fillId="7" borderId="0" xfId="0" applyNumberFormat="1" applyFill="1" applyBorder="1"/>
    <xf numFmtId="8" fontId="0" fillId="7" borderId="10" xfId="0" applyNumberFormat="1" applyFont="1" applyFill="1" applyBorder="1"/>
    <xf numFmtId="8" fontId="0" fillId="7" borderId="10" xfId="0" applyNumberFormat="1" applyFill="1" applyBorder="1"/>
    <xf numFmtId="8" fontId="8" fillId="7" borderId="6" xfId="0" applyNumberFormat="1" applyFont="1" applyFill="1" applyBorder="1"/>
    <xf numFmtId="8" fontId="8" fillId="7" borderId="5" xfId="0" applyNumberFormat="1" applyFont="1" applyFill="1" applyBorder="1"/>
    <xf numFmtId="8" fontId="8" fillId="7" borderId="1" xfId="0" applyNumberFormat="1" applyFont="1" applyFill="1" applyBorder="1"/>
    <xf numFmtId="8" fontId="8" fillId="7" borderId="0" xfId="0" applyNumberFormat="1" applyFont="1" applyFill="1" applyBorder="1"/>
    <xf numFmtId="8" fontId="8" fillId="7" borderId="38" xfId="0" applyNumberFormat="1" applyFont="1" applyFill="1" applyBorder="1"/>
    <xf numFmtId="8" fontId="0" fillId="7" borderId="16" xfId="0" applyNumberFormat="1" applyFont="1" applyFill="1" applyBorder="1"/>
    <xf numFmtId="8" fontId="8" fillId="7" borderId="7" xfId="0" applyNumberFormat="1" applyFont="1" applyFill="1" applyBorder="1"/>
    <xf numFmtId="164" fontId="9" fillId="7" borderId="0" xfId="0" applyNumberFormat="1" applyFont="1" applyFill="1" applyBorder="1"/>
    <xf numFmtId="8" fontId="9" fillId="7" borderId="0" xfId="0" applyNumberFormat="1" applyFont="1" applyFill="1" applyBorder="1"/>
    <xf numFmtId="8" fontId="8" fillId="7" borderId="13" xfId="0" applyNumberFormat="1" applyFont="1" applyFill="1" applyBorder="1"/>
    <xf numFmtId="164" fontId="7" fillId="7" borderId="13" xfId="0" applyNumberFormat="1" applyFont="1" applyFill="1" applyBorder="1"/>
    <xf numFmtId="8" fontId="0" fillId="7" borderId="25" xfId="0" applyNumberFormat="1" applyFont="1" applyFill="1" applyBorder="1"/>
    <xf numFmtId="8" fontId="0" fillId="7" borderId="6" xfId="0" applyNumberFormat="1" applyFont="1" applyFill="1" applyBorder="1"/>
    <xf numFmtId="8" fontId="0" fillId="7" borderId="22" xfId="0" applyNumberFormat="1" applyFont="1" applyFill="1" applyBorder="1"/>
    <xf numFmtId="8" fontId="0" fillId="7" borderId="24" xfId="0" applyNumberFormat="1" applyFont="1" applyFill="1" applyBorder="1"/>
    <xf numFmtId="49" fontId="10" fillId="8" borderId="15" xfId="0" applyNumberFormat="1" applyFont="1" applyFill="1" applyBorder="1"/>
    <xf numFmtId="0" fontId="10" fillId="8" borderId="16" xfId="0" applyFont="1" applyFill="1" applyBorder="1"/>
    <xf numFmtId="164" fontId="10" fillId="8" borderId="15" xfId="0" applyNumberFormat="1" applyFont="1" applyFill="1" applyBorder="1"/>
    <xf numFmtId="164" fontId="10" fillId="8" borderId="28" xfId="0" applyNumberFormat="1" applyFont="1" applyFill="1" applyBorder="1"/>
    <xf numFmtId="164" fontId="8" fillId="8" borderId="16" xfId="0" applyNumberFormat="1" applyFont="1" applyFill="1" applyBorder="1"/>
    <xf numFmtId="8" fontId="0" fillId="8" borderId="16" xfId="0" applyNumberFormat="1" applyFont="1" applyFill="1" applyBorder="1"/>
    <xf numFmtId="8" fontId="0" fillId="8" borderId="28" xfId="0" applyNumberFormat="1" applyFont="1" applyFill="1" applyBorder="1"/>
    <xf numFmtId="49" fontId="7" fillId="8" borderId="15" xfId="0" applyNumberFormat="1" applyFont="1" applyFill="1" applyBorder="1"/>
    <xf numFmtId="0" fontId="7" fillId="8" borderId="16" xfId="0" applyFont="1" applyFill="1" applyBorder="1"/>
    <xf numFmtId="164" fontId="7" fillId="8" borderId="16" xfId="0" applyNumberFormat="1" applyFont="1" applyFill="1" applyBorder="1"/>
    <xf numFmtId="164" fontId="7" fillId="8" borderId="15" xfId="0" applyNumberFormat="1" applyFont="1" applyFill="1" applyBorder="1"/>
    <xf numFmtId="164" fontId="7" fillId="8" borderId="28" xfId="0" applyNumberFormat="1" applyFont="1" applyFill="1" applyBorder="1"/>
    <xf numFmtId="164" fontId="10" fillId="8" borderId="16" xfId="0" applyNumberFormat="1" applyFont="1" applyFill="1" applyBorder="1"/>
    <xf numFmtId="8" fontId="8" fillId="8" borderId="16" xfId="0" applyNumberFormat="1" applyFont="1" applyFill="1" applyBorder="1"/>
    <xf numFmtId="0" fontId="7" fillId="8" borderId="0" xfId="0" applyFont="1" applyFill="1" applyBorder="1"/>
    <xf numFmtId="164" fontId="8" fillId="8" borderId="0" xfId="0" applyNumberFormat="1" applyFont="1" applyFill="1" applyBorder="1"/>
    <xf numFmtId="164" fontId="7" fillId="8" borderId="0" xfId="0" applyNumberFormat="1" applyFont="1" applyFill="1" applyBorder="1"/>
    <xf numFmtId="8" fontId="8" fillId="8" borderId="0" xfId="0" applyNumberFormat="1" applyFont="1" applyFill="1" applyBorder="1"/>
    <xf numFmtId="8" fontId="0" fillId="8" borderId="0" xfId="0" applyNumberFormat="1" applyFont="1" applyFill="1" applyBorder="1"/>
    <xf numFmtId="49" fontId="7" fillId="8" borderId="26" xfId="0" applyNumberFormat="1" applyFont="1" applyFill="1" applyBorder="1"/>
    <xf numFmtId="0" fontId="7" fillId="8" borderId="2" xfId="0" applyFont="1" applyFill="1" applyBorder="1"/>
    <xf numFmtId="164" fontId="10" fillId="8" borderId="2" xfId="0" applyNumberFormat="1" applyFont="1" applyFill="1" applyBorder="1"/>
    <xf numFmtId="164" fontId="7" fillId="8" borderId="2" xfId="0" applyNumberFormat="1" applyFont="1" applyFill="1" applyBorder="1"/>
    <xf numFmtId="8" fontId="8" fillId="8" borderId="2" xfId="0" applyNumberFormat="1" applyFont="1" applyFill="1" applyBorder="1"/>
    <xf numFmtId="8" fontId="0" fillId="8" borderId="2" xfId="0" applyNumberFormat="1" applyFont="1" applyFill="1" applyBorder="1"/>
    <xf numFmtId="49" fontId="8" fillId="8" borderId="17" xfId="0" applyNumberFormat="1" applyFont="1" applyFill="1" applyBorder="1"/>
    <xf numFmtId="0" fontId="7" fillId="8" borderId="18" xfId="0" applyFont="1" applyFill="1" applyBorder="1"/>
    <xf numFmtId="164" fontId="8" fillId="8" borderId="18" xfId="0" applyNumberFormat="1" applyFont="1" applyFill="1" applyBorder="1"/>
    <xf numFmtId="164" fontId="8" fillId="8" borderId="24" xfId="0" applyNumberFormat="1" applyFont="1" applyFill="1" applyBorder="1"/>
    <xf numFmtId="49" fontId="8" fillId="8" borderId="15" xfId="0" applyNumberFormat="1" applyFont="1" applyFill="1" applyBorder="1"/>
    <xf numFmtId="164" fontId="8" fillId="8" borderId="28" xfId="0" applyNumberFormat="1" applyFont="1" applyFill="1" applyBorder="1"/>
    <xf numFmtId="8" fontId="2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26" fillId="0" borderId="0" xfId="0" applyFont="1" applyAlignment="1">
      <alignment horizontal="center"/>
    </xf>
    <xf numFmtId="0" fontId="2" fillId="0" borderId="0" xfId="0" applyFont="1" applyBorder="1"/>
    <xf numFmtId="0" fontId="0" fillId="0" borderId="1" xfId="0" applyBorder="1" applyAlignment="1">
      <alignment horizontal="left"/>
    </xf>
    <xf numFmtId="49" fontId="0" fillId="0" borderId="1" xfId="0" applyNumberFormat="1" applyBorder="1"/>
  </cellXfs>
  <cellStyles count="6">
    <cellStyle name="Gut" xfId="1" builtinId="26"/>
    <cellStyle name="Neutral" xfId="3" builtinId="28"/>
    <cellStyle name="Schlecht" xfId="2" builtinId="27"/>
    <cellStyle name="Standard" xfId="0" builtinId="0"/>
    <cellStyle name="Standard 2" xfId="4" xr:uid="{00000000-0005-0000-0000-000005000000}"/>
    <cellStyle name="Währung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7"/>
  <sheetViews>
    <sheetView topLeftCell="A70" zoomScale="85" zoomScaleNormal="85" workbookViewId="0">
      <pane xSplit="1" topLeftCell="B1" activePane="topRight" state="frozen"/>
      <selection activeCell="A57" sqref="A57"/>
      <selection pane="topRight" activeCell="L172" sqref="L172"/>
    </sheetView>
  </sheetViews>
  <sheetFormatPr baseColWidth="10" defaultRowHeight="15" x14ac:dyDescent="0.25"/>
  <cols>
    <col min="1" max="1" width="12.5703125" bestFit="1" customWidth="1"/>
    <col min="2" max="2" width="54" customWidth="1"/>
    <col min="3" max="3" width="15.42578125" style="2" customWidth="1"/>
    <col min="4" max="4" width="16.85546875" style="2" bestFit="1" customWidth="1"/>
    <col min="5" max="5" width="13.28515625" style="2" hidden="1" customWidth="1"/>
    <col min="6" max="6" width="16.85546875" style="20" customWidth="1"/>
    <col min="7" max="7" width="16" style="20" customWidth="1"/>
    <col min="8" max="8" width="25.140625" customWidth="1"/>
    <col min="9" max="9" width="8.85546875" customWidth="1"/>
    <col min="12" max="12" width="21.7109375" customWidth="1"/>
    <col min="13" max="13" width="18.5703125" customWidth="1"/>
  </cols>
  <sheetData>
    <row r="1" spans="1:8" ht="15.75" x14ac:dyDescent="0.25">
      <c r="A1" s="12" t="s">
        <v>257</v>
      </c>
      <c r="B1" s="13"/>
      <c r="C1" s="14"/>
      <c r="D1" s="14"/>
      <c r="E1" s="14"/>
      <c r="F1" s="33"/>
      <c r="G1" s="33"/>
    </row>
    <row r="2" spans="1:8" s="21" customFormat="1" ht="15.75" x14ac:dyDescent="0.25">
      <c r="A2" s="12"/>
      <c r="B2" s="13"/>
      <c r="C2" s="14"/>
      <c r="D2" s="14"/>
      <c r="E2" s="14"/>
      <c r="F2" s="33"/>
      <c r="G2" s="33"/>
    </row>
    <row r="3" spans="1:8" s="21" customFormat="1" ht="16.5" thickBot="1" x14ac:dyDescent="0.3">
      <c r="A3" s="12"/>
      <c r="B3" s="13"/>
      <c r="C3" s="281" t="s">
        <v>315</v>
      </c>
      <c r="D3" s="282"/>
      <c r="E3" s="14"/>
      <c r="F3" s="279" t="s">
        <v>279</v>
      </c>
      <c r="G3" s="280"/>
      <c r="H3" s="112" t="s">
        <v>309</v>
      </c>
    </row>
    <row r="4" spans="1:8" ht="15.75" thickBot="1" x14ac:dyDescent="0.3">
      <c r="A4" s="113" t="s">
        <v>185</v>
      </c>
      <c r="B4" s="114" t="s">
        <v>186</v>
      </c>
      <c r="C4" s="115" t="s">
        <v>201</v>
      </c>
      <c r="D4" s="115" t="s">
        <v>249</v>
      </c>
      <c r="E4" s="116"/>
      <c r="F4" s="117" t="s">
        <v>19</v>
      </c>
      <c r="G4" s="199" t="s">
        <v>249</v>
      </c>
      <c r="H4" s="99"/>
    </row>
    <row r="5" spans="1:8" ht="15.75" thickBot="1" x14ac:dyDescent="0.3">
      <c r="A5" s="191">
        <v>0</v>
      </c>
      <c r="B5" s="192" t="s">
        <v>242</v>
      </c>
      <c r="C5" s="197"/>
      <c r="D5" s="198">
        <v>0</v>
      </c>
      <c r="E5" s="193"/>
      <c r="F5" s="242"/>
      <c r="G5" s="243"/>
      <c r="H5" s="202"/>
    </row>
    <row r="6" spans="1:8" ht="15.75" thickBot="1" x14ac:dyDescent="0.3">
      <c r="A6" s="119"/>
      <c r="B6" s="120"/>
      <c r="C6" s="18"/>
      <c r="D6" s="24"/>
      <c r="E6" s="44"/>
      <c r="F6" s="34"/>
      <c r="G6" s="38"/>
      <c r="H6" s="202"/>
    </row>
    <row r="7" spans="1:8" x14ac:dyDescent="0.25">
      <c r="A7" s="190" t="s">
        <v>0</v>
      </c>
      <c r="B7" s="166" t="s">
        <v>127</v>
      </c>
      <c r="C7" s="190"/>
      <c r="D7" s="194"/>
      <c r="E7" s="167"/>
      <c r="F7" s="168"/>
      <c r="G7" s="200"/>
      <c r="H7" s="202"/>
    </row>
    <row r="8" spans="1:8" x14ac:dyDescent="0.25">
      <c r="A8" s="121" t="s">
        <v>209</v>
      </c>
      <c r="B8" s="149" t="s">
        <v>184</v>
      </c>
      <c r="C8" s="154">
        <v>504000</v>
      </c>
      <c r="D8" s="158"/>
      <c r="E8" s="122"/>
      <c r="F8" s="239">
        <v>496500</v>
      </c>
      <c r="G8" s="223"/>
      <c r="H8" s="203">
        <f>F8-C8</f>
        <v>-7500</v>
      </c>
    </row>
    <row r="9" spans="1:8" x14ac:dyDescent="0.25">
      <c r="A9" s="123"/>
      <c r="B9" s="10" t="s">
        <v>239</v>
      </c>
      <c r="C9" s="186">
        <v>277200</v>
      </c>
      <c r="D9" s="158"/>
      <c r="E9" s="44"/>
      <c r="F9" s="236"/>
      <c r="G9" s="223"/>
      <c r="H9" s="202"/>
    </row>
    <row r="10" spans="1:8" x14ac:dyDescent="0.25">
      <c r="A10" s="123"/>
      <c r="B10" s="10" t="s">
        <v>240</v>
      </c>
      <c r="C10" s="186">
        <v>226800</v>
      </c>
      <c r="D10" s="195"/>
      <c r="E10" s="122"/>
      <c r="F10" s="236"/>
      <c r="G10" s="223"/>
      <c r="H10" s="202"/>
    </row>
    <row r="11" spans="1:8" x14ac:dyDescent="0.25">
      <c r="A11" s="121" t="s">
        <v>210</v>
      </c>
      <c r="B11" s="149" t="s">
        <v>243</v>
      </c>
      <c r="C11" s="154">
        <v>56000</v>
      </c>
      <c r="D11" s="158"/>
      <c r="E11" s="44"/>
      <c r="F11" s="235">
        <v>66660</v>
      </c>
      <c r="G11" s="223"/>
      <c r="H11" s="203">
        <f>F11-C11</f>
        <v>10660</v>
      </c>
    </row>
    <row r="12" spans="1:8" x14ac:dyDescent="0.25">
      <c r="A12" s="118"/>
      <c r="B12" s="17"/>
      <c r="C12" s="196"/>
      <c r="D12" s="189"/>
      <c r="E12" s="44"/>
      <c r="F12" s="34"/>
      <c r="G12" s="38"/>
      <c r="H12" s="202"/>
    </row>
    <row r="13" spans="1:8" ht="15.75" thickBot="1" x14ac:dyDescent="0.3">
      <c r="A13" s="255" t="s">
        <v>0</v>
      </c>
      <c r="B13" s="256" t="s">
        <v>241</v>
      </c>
      <c r="C13" s="250"/>
      <c r="D13" s="259">
        <f>C8+C11</f>
        <v>560000</v>
      </c>
      <c r="E13" s="260"/>
      <c r="F13" s="261"/>
      <c r="G13" s="253">
        <f>F8+F11</f>
        <v>563160</v>
      </c>
      <c r="H13" s="203">
        <f>G13-D13</f>
        <v>3160</v>
      </c>
    </row>
    <row r="14" spans="1:8" ht="15.75" thickBot="1" x14ac:dyDescent="0.3">
      <c r="A14" s="118"/>
      <c r="B14" s="17"/>
      <c r="C14" s="18"/>
      <c r="D14" s="18"/>
      <c r="E14" s="44"/>
      <c r="F14" s="34"/>
      <c r="G14" s="38"/>
      <c r="H14" s="202"/>
    </row>
    <row r="15" spans="1:8" s="4" customFormat="1" x14ac:dyDescent="0.25">
      <c r="A15" s="165" t="s">
        <v>1</v>
      </c>
      <c r="B15" s="180" t="s">
        <v>236</v>
      </c>
      <c r="C15" s="165"/>
      <c r="D15" s="183"/>
      <c r="E15" s="181"/>
      <c r="F15" s="182"/>
      <c r="G15" s="201"/>
      <c r="H15" s="204"/>
    </row>
    <row r="16" spans="1:8" x14ac:dyDescent="0.25">
      <c r="A16" s="121" t="s">
        <v>128</v>
      </c>
      <c r="B16" s="149" t="s">
        <v>2</v>
      </c>
      <c r="C16" s="154">
        <v>3000</v>
      </c>
      <c r="D16" s="158"/>
      <c r="E16" s="44"/>
      <c r="F16" s="239">
        <v>2780</v>
      </c>
      <c r="G16" s="223"/>
      <c r="H16" s="203">
        <f>F16-C16</f>
        <v>-220</v>
      </c>
    </row>
    <row r="17" spans="1:8" x14ac:dyDescent="0.25">
      <c r="A17" s="118"/>
      <c r="B17" s="10"/>
      <c r="C17" s="157"/>
      <c r="D17" s="158"/>
      <c r="E17" s="44"/>
      <c r="F17" s="236"/>
      <c r="G17" s="223"/>
      <c r="H17" s="202"/>
    </row>
    <row r="18" spans="1:8" x14ac:dyDescent="0.25">
      <c r="A18" s="121" t="s">
        <v>172</v>
      </c>
      <c r="B18" s="149" t="s">
        <v>173</v>
      </c>
      <c r="C18" s="154">
        <v>0</v>
      </c>
      <c r="D18" s="158"/>
      <c r="E18" s="44"/>
      <c r="F18" s="235">
        <v>0</v>
      </c>
      <c r="G18" s="223"/>
      <c r="H18" s="203">
        <f>F18-C18</f>
        <v>0</v>
      </c>
    </row>
    <row r="19" spans="1:8" s="5" customFormat="1" x14ac:dyDescent="0.25">
      <c r="A19" s="118"/>
      <c r="B19" s="17"/>
      <c r="C19" s="157"/>
      <c r="D19" s="158"/>
      <c r="E19" s="44"/>
      <c r="F19" s="236"/>
      <c r="G19" s="223"/>
      <c r="H19" s="202"/>
    </row>
    <row r="20" spans="1:8" x14ac:dyDescent="0.25">
      <c r="A20" s="121" t="s">
        <v>174</v>
      </c>
      <c r="B20" s="149" t="s">
        <v>177</v>
      </c>
      <c r="C20" s="154">
        <v>6000</v>
      </c>
      <c r="D20" s="158"/>
      <c r="E20" s="44"/>
      <c r="F20" s="235">
        <f>SUM(F21:F22)</f>
        <v>14690.47</v>
      </c>
      <c r="G20" s="223"/>
      <c r="H20" s="203">
        <f>F20-C20</f>
        <v>8690.4699999999993</v>
      </c>
    </row>
    <row r="21" spans="1:8" s="21" customFormat="1" x14ac:dyDescent="0.25">
      <c r="A21" s="118"/>
      <c r="B21" s="10" t="s">
        <v>239</v>
      </c>
      <c r="C21" s="184"/>
      <c r="D21" s="158"/>
      <c r="E21" s="44"/>
      <c r="F21" s="240">
        <v>30</v>
      </c>
      <c r="G21" s="223"/>
      <c r="H21" s="202"/>
    </row>
    <row r="22" spans="1:8" x14ac:dyDescent="0.25">
      <c r="A22" s="118"/>
      <c r="B22" s="10" t="s">
        <v>240</v>
      </c>
      <c r="C22" s="185"/>
      <c r="D22" s="158"/>
      <c r="E22" s="44"/>
      <c r="F22" s="240">
        <v>14660.47</v>
      </c>
      <c r="G22" s="223"/>
      <c r="H22" s="202"/>
    </row>
    <row r="23" spans="1:8" x14ac:dyDescent="0.25">
      <c r="A23" s="121" t="s">
        <v>175</v>
      </c>
      <c r="B23" s="149" t="s">
        <v>253</v>
      </c>
      <c r="C23" s="154">
        <v>8000</v>
      </c>
      <c r="D23" s="158"/>
      <c r="E23" s="44"/>
      <c r="F23" s="235">
        <v>0</v>
      </c>
      <c r="G23" s="223"/>
      <c r="H23" s="203">
        <f>F23-C23</f>
        <v>-8000</v>
      </c>
    </row>
    <row r="24" spans="1:8" x14ac:dyDescent="0.25">
      <c r="A24" s="121" t="s">
        <v>176</v>
      </c>
      <c r="B24" s="149" t="s">
        <v>178</v>
      </c>
      <c r="C24" s="154">
        <v>15000</v>
      </c>
      <c r="D24" s="158"/>
      <c r="E24" s="44"/>
      <c r="F24" s="235">
        <v>1360</v>
      </c>
      <c r="G24" s="223"/>
      <c r="H24" s="203">
        <f>F24-C24</f>
        <v>-13640</v>
      </c>
    </row>
    <row r="25" spans="1:8" x14ac:dyDescent="0.25">
      <c r="A25" s="118"/>
      <c r="B25" s="10"/>
      <c r="C25" s="186"/>
      <c r="D25" s="158"/>
      <c r="E25" s="44"/>
      <c r="F25" s="236"/>
      <c r="G25" s="223"/>
      <c r="H25" s="202"/>
    </row>
    <row r="26" spans="1:8" x14ac:dyDescent="0.25">
      <c r="A26" s="121" t="s">
        <v>129</v>
      </c>
      <c r="B26" s="149" t="s">
        <v>126</v>
      </c>
      <c r="C26" s="154">
        <v>40</v>
      </c>
      <c r="D26" s="158"/>
      <c r="E26" s="44"/>
      <c r="F26" s="235">
        <v>0</v>
      </c>
      <c r="G26" s="223"/>
      <c r="H26" s="203">
        <f>F26-C26</f>
        <v>-40</v>
      </c>
    </row>
    <row r="27" spans="1:8" x14ac:dyDescent="0.25">
      <c r="A27" s="118"/>
      <c r="B27" s="10"/>
      <c r="C27" s="186"/>
      <c r="D27" s="158"/>
      <c r="E27" s="44"/>
      <c r="F27" s="236"/>
      <c r="G27" s="223"/>
      <c r="H27" s="202"/>
    </row>
    <row r="28" spans="1:8" x14ac:dyDescent="0.25">
      <c r="A28" s="121" t="s">
        <v>179</v>
      </c>
      <c r="B28" s="149" t="s">
        <v>180</v>
      </c>
      <c r="C28" s="154">
        <v>10000</v>
      </c>
      <c r="D28" s="158"/>
      <c r="E28" s="44"/>
      <c r="F28" s="235">
        <f>SUM(F29)</f>
        <v>15357.5</v>
      </c>
      <c r="G28" s="223"/>
      <c r="H28" s="203">
        <f>F28-C28</f>
        <v>5357.5</v>
      </c>
    </row>
    <row r="29" spans="1:8" x14ac:dyDescent="0.25">
      <c r="A29" s="118"/>
      <c r="B29" s="10" t="s">
        <v>240</v>
      </c>
      <c r="C29" s="186"/>
      <c r="D29" s="158"/>
      <c r="E29" s="44"/>
      <c r="F29" s="241">
        <v>15357.5</v>
      </c>
      <c r="G29" s="223"/>
      <c r="H29" s="202"/>
    </row>
    <row r="30" spans="1:8" x14ac:dyDescent="0.25">
      <c r="A30" s="121" t="s">
        <v>214</v>
      </c>
      <c r="B30" s="149" t="s">
        <v>215</v>
      </c>
      <c r="C30" s="187">
        <v>0</v>
      </c>
      <c r="D30" s="158"/>
      <c r="E30" s="44"/>
      <c r="F30" s="235">
        <v>40</v>
      </c>
      <c r="G30" s="223"/>
      <c r="H30" s="203">
        <f>F30-C30</f>
        <v>40</v>
      </c>
    </row>
    <row r="31" spans="1:8" x14ac:dyDescent="0.25">
      <c r="A31" s="118"/>
      <c r="B31" s="17"/>
      <c r="C31" s="186"/>
      <c r="D31" s="158"/>
      <c r="E31" s="44"/>
      <c r="F31" s="236"/>
      <c r="G31" s="223"/>
      <c r="H31" s="202"/>
    </row>
    <row r="32" spans="1:8" x14ac:dyDescent="0.25">
      <c r="A32" s="121" t="s">
        <v>213</v>
      </c>
      <c r="B32" s="149" t="s">
        <v>212</v>
      </c>
      <c r="C32" s="187">
        <v>0</v>
      </c>
      <c r="D32" s="158"/>
      <c r="E32" s="44"/>
      <c r="F32" s="235">
        <v>0</v>
      </c>
      <c r="G32" s="223"/>
      <c r="H32" s="203">
        <f>F32-C32</f>
        <v>0</v>
      </c>
    </row>
    <row r="33" spans="1:8" x14ac:dyDescent="0.25">
      <c r="A33" s="118"/>
      <c r="B33" s="17"/>
      <c r="C33" s="186"/>
      <c r="D33" s="158"/>
      <c r="E33" s="44"/>
      <c r="F33" s="236"/>
      <c r="G33" s="223"/>
      <c r="H33" s="202"/>
    </row>
    <row r="34" spans="1:8" x14ac:dyDescent="0.25">
      <c r="A34" s="121" t="s">
        <v>181</v>
      </c>
      <c r="B34" s="149" t="s">
        <v>182</v>
      </c>
      <c r="C34" s="154">
        <v>0</v>
      </c>
      <c r="D34" s="158"/>
      <c r="E34" s="44"/>
      <c r="F34" s="235">
        <v>2310.4499999999998</v>
      </c>
      <c r="G34" s="223"/>
      <c r="H34" s="203">
        <f>F34-C34</f>
        <v>2310.4499999999998</v>
      </c>
    </row>
    <row r="35" spans="1:8" x14ac:dyDescent="0.25">
      <c r="A35" s="118"/>
      <c r="B35" s="17"/>
      <c r="C35" s="188"/>
      <c r="D35" s="189"/>
      <c r="E35" s="44"/>
      <c r="F35" s="34"/>
      <c r="G35" s="38"/>
      <c r="H35" s="202"/>
    </row>
    <row r="36" spans="1:8" ht="15.75" thickBot="1" x14ac:dyDescent="0.3">
      <c r="A36" s="255" t="s">
        <v>1</v>
      </c>
      <c r="B36" s="256" t="s">
        <v>244</v>
      </c>
      <c r="C36" s="258"/>
      <c r="D36" s="259">
        <f>SUM(C16+C18+C20+C23+C24+C26+C28+C30+C32+C34)</f>
        <v>42040</v>
      </c>
      <c r="E36" s="260"/>
      <c r="F36" s="261"/>
      <c r="G36" s="253">
        <f>SUM(F16,F18,F20,F23,F24,F26,F28,F30,F32,F34)</f>
        <v>36538.42</v>
      </c>
      <c r="H36" s="203">
        <f>G36-D36</f>
        <v>-5501.5800000000017</v>
      </c>
    </row>
    <row r="37" spans="1:8" ht="15.75" thickBot="1" x14ac:dyDescent="0.3">
      <c r="A37" s="118"/>
      <c r="B37" s="17"/>
      <c r="C37" s="18"/>
      <c r="D37" s="18"/>
      <c r="E37" s="44"/>
      <c r="F37" s="34"/>
      <c r="G37" s="38"/>
      <c r="H37" s="202"/>
    </row>
    <row r="38" spans="1:8" x14ac:dyDescent="0.25">
      <c r="A38" s="165" t="s">
        <v>78</v>
      </c>
      <c r="B38" s="166" t="s">
        <v>197</v>
      </c>
      <c r="C38" s="176"/>
      <c r="D38" s="171"/>
      <c r="E38" s="167"/>
      <c r="F38" s="168"/>
      <c r="G38" s="200"/>
      <c r="H38" s="202"/>
    </row>
    <row r="39" spans="1:8" x14ac:dyDescent="0.25">
      <c r="A39" s="121" t="s">
        <v>130</v>
      </c>
      <c r="B39" s="149" t="s">
        <v>113</v>
      </c>
      <c r="C39" s="154">
        <v>300000</v>
      </c>
      <c r="D39" s="177"/>
      <c r="E39" s="111"/>
      <c r="F39" s="235">
        <f>488812.31-SUM(F41:F43)</f>
        <v>418646.15</v>
      </c>
      <c r="G39" s="231"/>
      <c r="H39" s="203">
        <f>F39-C39</f>
        <v>118646.15000000002</v>
      </c>
    </row>
    <row r="40" spans="1:8" x14ac:dyDescent="0.25">
      <c r="A40" s="118"/>
      <c r="B40" s="10"/>
      <c r="C40" s="157"/>
      <c r="D40" s="158"/>
      <c r="E40" s="44"/>
      <c r="F40" s="236"/>
      <c r="G40" s="223"/>
      <c r="H40" s="202"/>
    </row>
    <row r="41" spans="1:8" s="21" customFormat="1" x14ac:dyDescent="0.25">
      <c r="A41" s="121" t="s">
        <v>258</v>
      </c>
      <c r="B41" s="174" t="s">
        <v>259</v>
      </c>
      <c r="C41" s="154">
        <v>30000</v>
      </c>
      <c r="D41" s="158"/>
      <c r="E41" s="44"/>
      <c r="F41" s="235">
        <v>30000</v>
      </c>
      <c r="G41" s="223"/>
      <c r="H41" s="203">
        <f>F41-C41</f>
        <v>0</v>
      </c>
    </row>
    <row r="42" spans="1:8" s="21" customFormat="1" x14ac:dyDescent="0.25">
      <c r="A42" s="118"/>
      <c r="B42" s="10"/>
      <c r="C42" s="157"/>
      <c r="D42" s="158"/>
      <c r="E42" s="44"/>
      <c r="F42" s="236"/>
      <c r="G42" s="223"/>
      <c r="H42" s="202"/>
    </row>
    <row r="43" spans="1:8" ht="15.75" thickBot="1" x14ac:dyDescent="0.3">
      <c r="A43" s="173" t="s">
        <v>131</v>
      </c>
      <c r="B43" s="175" t="s">
        <v>114</v>
      </c>
      <c r="C43" s="178">
        <v>60000</v>
      </c>
      <c r="D43" s="179"/>
      <c r="E43" s="126"/>
      <c r="F43" s="237">
        <v>40166.160000000003</v>
      </c>
      <c r="G43" s="238"/>
      <c r="H43" s="203">
        <f>F43-C43</f>
        <v>-19833.839999999997</v>
      </c>
    </row>
    <row r="44" spans="1:8" x14ac:dyDescent="0.25">
      <c r="A44" s="118"/>
      <c r="B44" s="17"/>
      <c r="C44" s="18"/>
      <c r="D44" s="18"/>
      <c r="E44" s="44"/>
      <c r="F44" s="34"/>
      <c r="G44" s="38"/>
      <c r="H44" s="202"/>
    </row>
    <row r="45" spans="1:8" x14ac:dyDescent="0.25">
      <c r="A45" s="267" t="s">
        <v>78</v>
      </c>
      <c r="B45" s="268" t="s">
        <v>317</v>
      </c>
      <c r="C45" s="269"/>
      <c r="D45" s="270">
        <f>SUM(C39:C43)</f>
        <v>390000</v>
      </c>
      <c r="E45" s="269"/>
      <c r="F45" s="271"/>
      <c r="G45" s="272">
        <f>SUM(F39:F43)</f>
        <v>488812.31000000006</v>
      </c>
      <c r="H45" s="203">
        <f>G45-D45</f>
        <v>98812.310000000056</v>
      </c>
    </row>
    <row r="46" spans="1:8" ht="15.75" thickBot="1" x14ac:dyDescent="0.3">
      <c r="A46" s="118"/>
      <c r="B46" s="17"/>
      <c r="C46" s="18"/>
      <c r="D46" s="18"/>
      <c r="E46" s="44"/>
      <c r="F46" s="34"/>
      <c r="G46" s="38"/>
      <c r="H46" s="202"/>
    </row>
    <row r="47" spans="1:8" x14ac:dyDescent="0.25">
      <c r="A47" s="165" t="s">
        <v>260</v>
      </c>
      <c r="B47" s="166" t="s">
        <v>138</v>
      </c>
      <c r="C47" s="170"/>
      <c r="D47" s="171"/>
      <c r="E47" s="167"/>
      <c r="F47" s="168"/>
      <c r="G47" s="200"/>
      <c r="H47" s="202"/>
    </row>
    <row r="48" spans="1:8" x14ac:dyDescent="0.25">
      <c r="A48" s="124" t="s">
        <v>20</v>
      </c>
      <c r="B48" s="169" t="s">
        <v>21</v>
      </c>
      <c r="C48" s="172">
        <v>2482480</v>
      </c>
      <c r="D48" s="158"/>
      <c r="E48" s="122"/>
      <c r="F48" s="233">
        <v>1985554.4</v>
      </c>
      <c r="G48" s="223"/>
      <c r="H48" s="203">
        <f>F48-C48</f>
        <v>-496925.60000000009</v>
      </c>
    </row>
    <row r="49" spans="1:10" x14ac:dyDescent="0.25">
      <c r="A49" s="121" t="s">
        <v>22</v>
      </c>
      <c r="B49" s="149" t="s">
        <v>23</v>
      </c>
      <c r="C49" s="154">
        <v>75460</v>
      </c>
      <c r="D49" s="158"/>
      <c r="E49" s="44"/>
      <c r="F49" s="234">
        <v>138687.65</v>
      </c>
      <c r="G49" s="223"/>
      <c r="H49" s="203">
        <f>F49-C49</f>
        <v>63227.649999999994</v>
      </c>
    </row>
    <row r="50" spans="1:10" x14ac:dyDescent="0.25">
      <c r="A50" s="121" t="s">
        <v>25</v>
      </c>
      <c r="B50" s="149" t="s">
        <v>205</v>
      </c>
      <c r="C50" s="154">
        <v>1000</v>
      </c>
      <c r="D50" s="158"/>
      <c r="E50" s="44"/>
      <c r="F50" s="234">
        <v>0</v>
      </c>
      <c r="G50" s="223"/>
      <c r="H50" s="203">
        <f>F50-C50</f>
        <v>-1000</v>
      </c>
    </row>
    <row r="51" spans="1:10" x14ac:dyDescent="0.25">
      <c r="A51" s="121" t="s">
        <v>183</v>
      </c>
      <c r="B51" s="149" t="s">
        <v>159</v>
      </c>
      <c r="C51" s="154">
        <v>5000</v>
      </c>
      <c r="D51" s="158"/>
      <c r="E51" s="44"/>
      <c r="F51" s="234">
        <v>0</v>
      </c>
      <c r="G51" s="223"/>
      <c r="H51" s="203">
        <f>F51-C51</f>
        <v>-5000</v>
      </c>
    </row>
    <row r="52" spans="1:10" ht="14.25" customHeight="1" x14ac:dyDescent="0.25">
      <c r="A52" s="121" t="s">
        <v>211</v>
      </c>
      <c r="B52" s="149" t="s">
        <v>208</v>
      </c>
      <c r="C52" s="154">
        <v>2500</v>
      </c>
      <c r="D52" s="158"/>
      <c r="E52" s="44"/>
      <c r="F52" s="235">
        <v>760</v>
      </c>
      <c r="G52" s="223"/>
      <c r="H52" s="203">
        <f>F52-C52</f>
        <v>-1740</v>
      </c>
    </row>
    <row r="53" spans="1:10" x14ac:dyDescent="0.25">
      <c r="A53" s="118"/>
      <c r="B53" s="17"/>
      <c r="C53" s="157"/>
      <c r="D53" s="153"/>
      <c r="E53" s="44"/>
      <c r="F53" s="236"/>
      <c r="G53" s="223"/>
      <c r="H53" s="202"/>
    </row>
    <row r="54" spans="1:10" ht="15.75" thickBot="1" x14ac:dyDescent="0.3">
      <c r="A54" s="255" t="s">
        <v>137</v>
      </c>
      <c r="B54" s="256" t="s">
        <v>245</v>
      </c>
      <c r="C54" s="258"/>
      <c r="D54" s="259">
        <f>SUM(C48:C52)</f>
        <v>2566440</v>
      </c>
      <c r="E54" s="260"/>
      <c r="F54" s="261"/>
      <c r="G54" s="253">
        <f>SUM(F48:F52)</f>
        <v>2125002.0499999998</v>
      </c>
      <c r="H54" s="203">
        <f>G54-D54</f>
        <v>-441437.95000000019</v>
      </c>
    </row>
    <row r="55" spans="1:10" x14ac:dyDescent="0.25">
      <c r="A55" s="118"/>
      <c r="B55" s="17"/>
      <c r="C55" s="18"/>
      <c r="D55" s="18"/>
      <c r="E55" s="44"/>
      <c r="F55" s="34"/>
      <c r="G55" s="38"/>
      <c r="H55" s="202"/>
    </row>
    <row r="56" spans="1:10" s="21" customFormat="1" x14ac:dyDescent="0.25">
      <c r="A56" s="118" t="s">
        <v>233</v>
      </c>
      <c r="B56" s="17"/>
      <c r="C56" s="18"/>
      <c r="D56" s="18"/>
      <c r="E56" s="44"/>
      <c r="F56" s="34"/>
      <c r="G56" s="38"/>
      <c r="H56" s="202"/>
    </row>
    <row r="57" spans="1:10" x14ac:dyDescent="0.25">
      <c r="A57" s="118"/>
      <c r="B57" s="262" t="s">
        <v>246</v>
      </c>
      <c r="C57" s="263"/>
      <c r="D57" s="264">
        <f>SUM(D13+D36)</f>
        <v>602040</v>
      </c>
      <c r="E57" s="264"/>
      <c r="F57" s="265"/>
      <c r="G57" s="266">
        <f>G36+G13</f>
        <v>599698.42000000004</v>
      </c>
      <c r="H57" s="203">
        <f>G57-D57</f>
        <v>-2341.5799999999581</v>
      </c>
    </row>
    <row r="58" spans="1:10" ht="15.75" thickBot="1" x14ac:dyDescent="0.3">
      <c r="A58" s="125"/>
      <c r="B58" s="256" t="s">
        <v>247</v>
      </c>
      <c r="C58" s="252"/>
      <c r="D58" s="257">
        <f>D57+D54</f>
        <v>3168480</v>
      </c>
      <c r="E58" s="252"/>
      <c r="F58" s="261"/>
      <c r="G58" s="253">
        <f>G54+G57</f>
        <v>2724700.4699999997</v>
      </c>
      <c r="H58" s="205">
        <f>G58-D58</f>
        <v>-443779.53000000026</v>
      </c>
    </row>
    <row r="59" spans="1:10" ht="18.75" x14ac:dyDescent="0.3">
      <c r="A59" s="127" t="s">
        <v>24</v>
      </c>
      <c r="B59" s="128"/>
      <c r="C59" s="129"/>
      <c r="D59" s="129"/>
      <c r="E59" s="130"/>
      <c r="F59" s="131"/>
      <c r="G59" s="131"/>
      <c r="H59" s="99"/>
    </row>
    <row r="60" spans="1:10" ht="15.75" thickBot="1" x14ac:dyDescent="0.3">
      <c r="A60" s="132"/>
      <c r="B60" s="133"/>
      <c r="C60" s="134"/>
      <c r="D60" s="134"/>
      <c r="E60" s="135"/>
      <c r="F60" s="38"/>
      <c r="G60" s="38"/>
      <c r="H60" s="202"/>
    </row>
    <row r="61" spans="1:10" x14ac:dyDescent="0.25">
      <c r="A61" s="144" t="s">
        <v>3</v>
      </c>
      <c r="B61" s="145" t="s">
        <v>4</v>
      </c>
      <c r="C61" s="150"/>
      <c r="D61" s="151"/>
      <c r="E61" s="130"/>
      <c r="F61" s="131"/>
      <c r="G61" s="131"/>
      <c r="H61" s="202"/>
    </row>
    <row r="62" spans="1:10" x14ac:dyDescent="0.25">
      <c r="A62" s="121" t="s">
        <v>133</v>
      </c>
      <c r="B62" s="149" t="s">
        <v>5</v>
      </c>
      <c r="C62" s="154">
        <v>140000</v>
      </c>
      <c r="D62" s="155"/>
      <c r="E62" s="44"/>
      <c r="F62" s="225">
        <v>129978.78</v>
      </c>
      <c r="G62" s="223"/>
      <c r="H62" s="203">
        <f>C62-F62</f>
        <v>10021.220000000001</v>
      </c>
      <c r="J62" s="20"/>
    </row>
    <row r="63" spans="1:10" s="21" customFormat="1" x14ac:dyDescent="0.25">
      <c r="A63" s="121"/>
      <c r="B63" s="149"/>
      <c r="C63" s="154"/>
      <c r="D63" s="155"/>
      <c r="E63" s="44"/>
      <c r="F63" s="225"/>
      <c r="G63" s="223"/>
      <c r="H63" s="202"/>
      <c r="J63" s="20"/>
    </row>
    <row r="64" spans="1:10" x14ac:dyDescent="0.25">
      <c r="A64" s="121" t="s">
        <v>6</v>
      </c>
      <c r="B64" s="149" t="s">
        <v>7</v>
      </c>
      <c r="C64" s="154">
        <v>12000</v>
      </c>
      <c r="D64" s="155"/>
      <c r="E64" s="44"/>
      <c r="F64" s="225">
        <v>11667.74</v>
      </c>
      <c r="G64" s="223"/>
      <c r="H64" s="203">
        <f>C64-F64</f>
        <v>332.26000000000022</v>
      </c>
      <c r="J64" s="20"/>
    </row>
    <row r="65" spans="1:10" x14ac:dyDescent="0.25">
      <c r="A65" s="121" t="s">
        <v>115</v>
      </c>
      <c r="B65" s="149" t="s">
        <v>9</v>
      </c>
      <c r="C65" s="154">
        <v>27600</v>
      </c>
      <c r="D65" s="155"/>
      <c r="E65" s="44"/>
      <c r="F65" s="225">
        <v>21632.66</v>
      </c>
      <c r="G65" s="223"/>
      <c r="H65" s="203">
        <f>C65-F65</f>
        <v>5967.34</v>
      </c>
      <c r="J65" s="20"/>
    </row>
    <row r="66" spans="1:10" s="21" customFormat="1" x14ac:dyDescent="0.25">
      <c r="A66" s="121"/>
      <c r="B66" s="149"/>
      <c r="C66" s="154"/>
      <c r="D66" s="155"/>
      <c r="E66" s="44"/>
      <c r="F66" s="225"/>
      <c r="G66" s="223"/>
      <c r="H66" s="202"/>
      <c r="J66" s="20"/>
    </row>
    <row r="67" spans="1:10" x14ac:dyDescent="0.25">
      <c r="A67" s="121" t="s">
        <v>116</v>
      </c>
      <c r="B67" s="149" t="s">
        <v>250</v>
      </c>
      <c r="C67" s="154">
        <v>2450</v>
      </c>
      <c r="D67" s="164"/>
      <c r="E67" s="44"/>
      <c r="F67" s="225">
        <v>2990</v>
      </c>
      <c r="G67" s="223"/>
      <c r="H67" s="203">
        <f>C67-F67</f>
        <v>-540</v>
      </c>
    </row>
    <row r="68" spans="1:10" x14ac:dyDescent="0.25">
      <c r="A68" s="121" t="s">
        <v>117</v>
      </c>
      <c r="B68" s="149" t="s">
        <v>8</v>
      </c>
      <c r="C68" s="154">
        <v>500</v>
      </c>
      <c r="D68" s="164"/>
      <c r="E68" s="44"/>
      <c r="F68" s="225">
        <v>90</v>
      </c>
      <c r="G68" s="223"/>
      <c r="H68" s="203">
        <f>C68-F68</f>
        <v>410</v>
      </c>
    </row>
    <row r="69" spans="1:10" s="21" customFormat="1" x14ac:dyDescent="0.25">
      <c r="A69" s="121"/>
      <c r="B69" s="149"/>
      <c r="C69" s="154"/>
      <c r="D69" s="164"/>
      <c r="E69" s="44"/>
      <c r="F69" s="225"/>
      <c r="G69" s="223"/>
      <c r="H69" s="202"/>
    </row>
    <row r="70" spans="1:10" x14ac:dyDescent="0.25">
      <c r="A70" s="121" t="s">
        <v>144</v>
      </c>
      <c r="B70" s="149" t="s">
        <v>157</v>
      </c>
      <c r="C70" s="154">
        <v>6700</v>
      </c>
      <c r="D70" s="164"/>
      <c r="E70" s="44"/>
      <c r="F70" s="225">
        <v>6350</v>
      </c>
      <c r="G70" s="223"/>
      <c r="H70" s="203">
        <f>C70-F70</f>
        <v>350</v>
      </c>
    </row>
    <row r="71" spans="1:10" s="21" customFormat="1" x14ac:dyDescent="0.25">
      <c r="A71" s="121"/>
      <c r="B71" s="149"/>
      <c r="C71" s="154"/>
      <c r="D71" s="164"/>
      <c r="E71" s="44"/>
      <c r="F71" s="225"/>
      <c r="G71" s="223"/>
      <c r="H71" s="202"/>
    </row>
    <row r="72" spans="1:10" x14ac:dyDescent="0.25">
      <c r="A72" s="121" t="s">
        <v>145</v>
      </c>
      <c r="B72" s="149" t="s">
        <v>75</v>
      </c>
      <c r="C72" s="154">
        <v>7000</v>
      </c>
      <c r="D72" s="160"/>
      <c r="E72" s="44"/>
      <c r="F72" s="225">
        <v>536</v>
      </c>
      <c r="G72" s="223"/>
      <c r="H72" s="203">
        <f>C72-F72</f>
        <v>6464</v>
      </c>
    </row>
    <row r="73" spans="1:10" x14ac:dyDescent="0.25">
      <c r="A73" s="118"/>
      <c r="B73" s="17"/>
      <c r="C73" s="157"/>
      <c r="D73" s="153"/>
      <c r="E73" s="44"/>
      <c r="F73" s="223"/>
      <c r="G73" s="223"/>
      <c r="H73" s="202"/>
    </row>
    <row r="74" spans="1:10" ht="15.75" thickBot="1" x14ac:dyDescent="0.3">
      <c r="A74" s="255" t="s">
        <v>3</v>
      </c>
      <c r="B74" s="256" t="s">
        <v>248</v>
      </c>
      <c r="C74" s="258"/>
      <c r="D74" s="259">
        <f>SUM(C62:C65)+SUM(C67:C72)</f>
        <v>196250</v>
      </c>
      <c r="E74" s="252"/>
      <c r="F74" s="253"/>
      <c r="G74" s="253">
        <f>SUM(F62:F72)</f>
        <v>173245.18</v>
      </c>
      <c r="H74" s="203">
        <f>D74-G74</f>
        <v>23004.820000000007</v>
      </c>
    </row>
    <row r="75" spans="1:10" ht="15.75" thickBot="1" x14ac:dyDescent="0.3">
      <c r="A75" s="118"/>
      <c r="B75" s="17"/>
      <c r="C75" s="18"/>
      <c r="D75" s="24"/>
      <c r="E75" s="44"/>
      <c r="F75" s="38"/>
      <c r="G75" s="38"/>
      <c r="H75" s="202"/>
    </row>
    <row r="76" spans="1:10" x14ac:dyDescent="0.25">
      <c r="A76" s="144" t="s">
        <v>10</v>
      </c>
      <c r="B76" s="145" t="s">
        <v>60</v>
      </c>
      <c r="C76" s="150"/>
      <c r="D76" s="151"/>
      <c r="E76" s="146"/>
      <c r="F76" s="131"/>
      <c r="G76" s="131"/>
      <c r="H76" s="202"/>
    </row>
    <row r="77" spans="1:10" x14ac:dyDescent="0.25">
      <c r="A77" s="121" t="s">
        <v>67</v>
      </c>
      <c r="B77" s="149" t="s">
        <v>62</v>
      </c>
      <c r="C77" s="154">
        <v>25000</v>
      </c>
      <c r="D77" s="160"/>
      <c r="E77" s="44"/>
      <c r="F77" s="227">
        <v>8888.15</v>
      </c>
      <c r="G77" s="223"/>
      <c r="H77" s="203">
        <f t="shared" ref="H77:H83" si="0">C77-F77</f>
        <v>16111.85</v>
      </c>
    </row>
    <row r="78" spans="1:10" x14ac:dyDescent="0.25">
      <c r="A78" s="121" t="s">
        <v>68</v>
      </c>
      <c r="B78" s="149" t="s">
        <v>74</v>
      </c>
      <c r="C78" s="154">
        <v>1000</v>
      </c>
      <c r="D78" s="156"/>
      <c r="E78" s="44"/>
      <c r="F78" s="225">
        <v>426.85</v>
      </c>
      <c r="G78" s="223"/>
      <c r="H78" s="203">
        <f t="shared" si="0"/>
        <v>573.15</v>
      </c>
    </row>
    <row r="79" spans="1:10" x14ac:dyDescent="0.25">
      <c r="A79" s="121" t="s">
        <v>69</v>
      </c>
      <c r="B79" s="149" t="s">
        <v>63</v>
      </c>
      <c r="C79" s="154">
        <v>12000</v>
      </c>
      <c r="D79" s="156"/>
      <c r="E79" s="44"/>
      <c r="F79" s="227">
        <v>9212.18</v>
      </c>
      <c r="G79" s="223"/>
      <c r="H79" s="203">
        <f t="shared" si="0"/>
        <v>2787.8199999999997</v>
      </c>
    </row>
    <row r="80" spans="1:10" x14ac:dyDescent="0.25">
      <c r="A80" s="121" t="s">
        <v>70</v>
      </c>
      <c r="B80" s="149" t="s">
        <v>61</v>
      </c>
      <c r="C80" s="154">
        <v>1000</v>
      </c>
      <c r="D80" s="156"/>
      <c r="E80" s="44"/>
      <c r="F80" s="225">
        <v>0</v>
      </c>
      <c r="G80" s="223"/>
      <c r="H80" s="203">
        <f t="shared" si="0"/>
        <v>1000</v>
      </c>
    </row>
    <row r="81" spans="1:12" x14ac:dyDescent="0.25">
      <c r="A81" s="121" t="s">
        <v>71</v>
      </c>
      <c r="B81" s="149" t="s">
        <v>64</v>
      </c>
      <c r="C81" s="154">
        <v>5000</v>
      </c>
      <c r="D81" s="156"/>
      <c r="E81" s="44"/>
      <c r="F81" s="227">
        <v>1859.79</v>
      </c>
      <c r="G81" s="223"/>
      <c r="H81" s="203">
        <f t="shared" si="0"/>
        <v>3140.21</v>
      </c>
    </row>
    <row r="82" spans="1:12" x14ac:dyDescent="0.25">
      <c r="A82" s="121" t="s">
        <v>72</v>
      </c>
      <c r="B82" s="149" t="s">
        <v>65</v>
      </c>
      <c r="C82" s="154">
        <v>1000</v>
      </c>
      <c r="D82" s="156"/>
      <c r="E82" s="44"/>
      <c r="F82" s="227">
        <v>1096.3900000000001</v>
      </c>
      <c r="G82" s="223"/>
      <c r="H82" s="203">
        <f t="shared" si="0"/>
        <v>-96.3900000000001</v>
      </c>
    </row>
    <row r="83" spans="1:12" x14ac:dyDescent="0.25">
      <c r="A83" s="121" t="s">
        <v>120</v>
      </c>
      <c r="B83" s="149" t="s">
        <v>73</v>
      </c>
      <c r="C83" s="154">
        <v>1400</v>
      </c>
      <c r="D83" s="156"/>
      <c r="E83" s="44"/>
      <c r="F83" s="227">
        <v>998.66</v>
      </c>
      <c r="G83" s="228"/>
      <c r="H83" s="203">
        <f t="shared" si="0"/>
        <v>401.34000000000003</v>
      </c>
    </row>
    <row r="84" spans="1:12" x14ac:dyDescent="0.25">
      <c r="A84" s="118"/>
      <c r="B84" s="10"/>
      <c r="C84" s="157"/>
      <c r="D84" s="153"/>
      <c r="E84" s="44"/>
      <c r="F84" s="229"/>
      <c r="G84" s="223"/>
      <c r="H84" s="202"/>
    </row>
    <row r="85" spans="1:12" x14ac:dyDescent="0.25">
      <c r="A85" s="121" t="s">
        <v>125</v>
      </c>
      <c r="B85" s="149" t="s">
        <v>135</v>
      </c>
      <c r="C85" s="154">
        <v>1500</v>
      </c>
      <c r="D85" s="156"/>
      <c r="E85" s="44"/>
      <c r="F85" s="225">
        <v>1937</v>
      </c>
      <c r="G85" s="223"/>
      <c r="H85" s="203">
        <f>C85-F85</f>
        <v>-437</v>
      </c>
    </row>
    <row r="86" spans="1:12" x14ac:dyDescent="0.25">
      <c r="A86" s="118"/>
      <c r="B86" s="10"/>
      <c r="C86" s="157"/>
      <c r="D86" s="153"/>
      <c r="E86" s="44"/>
      <c r="F86" s="223"/>
      <c r="G86" s="223"/>
      <c r="H86" s="202"/>
    </row>
    <row r="87" spans="1:12" ht="15" customHeight="1" x14ac:dyDescent="0.25">
      <c r="A87" s="121" t="s">
        <v>140</v>
      </c>
      <c r="B87" s="149" t="s">
        <v>141</v>
      </c>
      <c r="C87" s="154">
        <v>4000</v>
      </c>
      <c r="D87" s="156"/>
      <c r="E87" s="44"/>
      <c r="F87" s="225">
        <v>0</v>
      </c>
      <c r="G87" s="223"/>
      <c r="H87" s="203">
        <f>C87-F87</f>
        <v>4000</v>
      </c>
    </row>
    <row r="88" spans="1:12" x14ac:dyDescent="0.25">
      <c r="A88" s="121" t="s">
        <v>142</v>
      </c>
      <c r="B88" s="149" t="s">
        <v>143</v>
      </c>
      <c r="C88" s="154">
        <v>4000</v>
      </c>
      <c r="D88" s="156"/>
      <c r="E88" s="44"/>
      <c r="F88" s="225">
        <v>0</v>
      </c>
      <c r="G88" s="223"/>
      <c r="H88" s="203">
        <f>C88-F88</f>
        <v>4000</v>
      </c>
    </row>
    <row r="89" spans="1:12" x14ac:dyDescent="0.25">
      <c r="A89" s="121" t="s">
        <v>161</v>
      </c>
      <c r="B89" s="149" t="s">
        <v>160</v>
      </c>
      <c r="C89" s="154">
        <v>1500</v>
      </c>
      <c r="D89" s="161"/>
      <c r="E89" s="44"/>
      <c r="F89" s="226">
        <v>17.420000000000002</v>
      </c>
      <c r="G89" s="223"/>
      <c r="H89" s="203">
        <f>C89-F89</f>
        <v>1482.58</v>
      </c>
    </row>
    <row r="90" spans="1:12" x14ac:dyDescent="0.25">
      <c r="A90" s="118"/>
      <c r="B90" s="17"/>
      <c r="C90" s="157"/>
      <c r="D90" s="153"/>
      <c r="E90" s="44"/>
      <c r="F90" s="223"/>
      <c r="G90" s="223"/>
      <c r="H90" s="202"/>
    </row>
    <row r="91" spans="1:12" x14ac:dyDescent="0.25">
      <c r="A91" s="121" t="s">
        <v>134</v>
      </c>
      <c r="B91" s="149" t="s">
        <v>66</v>
      </c>
      <c r="C91" s="154">
        <v>3000</v>
      </c>
      <c r="D91" s="156"/>
      <c r="E91" s="44"/>
      <c r="F91" s="225">
        <v>303.27</v>
      </c>
      <c r="G91" s="223"/>
      <c r="H91" s="203">
        <f>C91-F91</f>
        <v>2696.73</v>
      </c>
    </row>
    <row r="92" spans="1:12" s="21" customFormat="1" x14ac:dyDescent="0.25">
      <c r="A92" s="137"/>
      <c r="B92" s="53"/>
      <c r="C92" s="162"/>
      <c r="D92" s="156"/>
      <c r="E92" s="44"/>
      <c r="F92" s="223"/>
      <c r="G92" s="223"/>
      <c r="H92" s="202"/>
    </row>
    <row r="93" spans="1:12" x14ac:dyDescent="0.25">
      <c r="A93" s="121" t="s">
        <v>146</v>
      </c>
      <c r="B93" s="149" t="s">
        <v>76</v>
      </c>
      <c r="C93" s="154">
        <v>15000</v>
      </c>
      <c r="D93" s="156"/>
      <c r="E93" s="44"/>
      <c r="F93" s="227">
        <v>7130.22</v>
      </c>
      <c r="G93" s="228"/>
      <c r="H93" s="203">
        <f>C93-F93</f>
        <v>7869.78</v>
      </c>
    </row>
    <row r="94" spans="1:12" s="21" customFormat="1" x14ac:dyDescent="0.25">
      <c r="A94" s="121" t="s">
        <v>261</v>
      </c>
      <c r="B94" s="149" t="s">
        <v>262</v>
      </c>
      <c r="C94" s="154">
        <v>18000</v>
      </c>
      <c r="D94" s="156"/>
      <c r="E94" s="44"/>
      <c r="F94" s="227">
        <v>14449.28</v>
      </c>
      <c r="G94" s="228"/>
      <c r="H94" s="203">
        <f>C94-F94</f>
        <v>3550.7199999999993</v>
      </c>
    </row>
    <row r="95" spans="1:12" x14ac:dyDescent="0.25">
      <c r="A95" s="118"/>
      <c r="B95" s="10"/>
      <c r="C95" s="157"/>
      <c r="D95" s="153"/>
      <c r="E95" s="44"/>
      <c r="F95" s="229"/>
      <c r="G95" s="223"/>
      <c r="H95" s="202"/>
      <c r="L95" s="20"/>
    </row>
    <row r="96" spans="1:12" x14ac:dyDescent="0.25">
      <c r="A96" s="121" t="s">
        <v>202</v>
      </c>
      <c r="B96" s="149" t="s">
        <v>238</v>
      </c>
      <c r="C96" s="154">
        <v>500</v>
      </c>
      <c r="D96" s="156"/>
      <c r="E96" s="44"/>
      <c r="F96" s="227">
        <v>32.6</v>
      </c>
      <c r="G96" s="223"/>
      <c r="H96" s="203">
        <f>C96-F96</f>
        <v>467.4</v>
      </c>
    </row>
    <row r="97" spans="1:13" s="21" customFormat="1" x14ac:dyDescent="0.25">
      <c r="A97" s="137"/>
      <c r="B97" s="53"/>
      <c r="C97" s="162"/>
      <c r="D97" s="156"/>
      <c r="E97" s="44"/>
      <c r="F97" s="230"/>
      <c r="G97" s="223"/>
      <c r="H97" s="202"/>
    </row>
    <row r="98" spans="1:13" x14ac:dyDescent="0.25">
      <c r="A98" s="121" t="s">
        <v>139</v>
      </c>
      <c r="B98" s="149" t="s">
        <v>123</v>
      </c>
      <c r="C98" s="154">
        <v>0</v>
      </c>
      <c r="D98" s="156"/>
      <c r="E98" s="44"/>
      <c r="F98" s="224">
        <v>0</v>
      </c>
      <c r="G98" s="223"/>
      <c r="H98" s="203">
        <f>C98-F98</f>
        <v>0</v>
      </c>
    </row>
    <row r="99" spans="1:13" s="21" customFormat="1" x14ac:dyDescent="0.25">
      <c r="A99" s="137"/>
      <c r="B99" s="53"/>
      <c r="C99" s="162"/>
      <c r="D99" s="156"/>
      <c r="E99" s="44"/>
      <c r="F99" s="231"/>
      <c r="G99" s="223"/>
      <c r="H99" s="202"/>
    </row>
    <row r="100" spans="1:13" x14ac:dyDescent="0.25">
      <c r="A100" s="121" t="s">
        <v>148</v>
      </c>
      <c r="B100" s="149" t="s">
        <v>147</v>
      </c>
      <c r="C100" s="154">
        <v>12000</v>
      </c>
      <c r="D100" s="155"/>
      <c r="E100" s="44"/>
      <c r="F100" s="227">
        <v>6808.35</v>
      </c>
      <c r="G100" s="223"/>
      <c r="H100" s="203">
        <f>C100-F100</f>
        <v>5191.6499999999996</v>
      </c>
    </row>
    <row r="101" spans="1:13" s="21" customFormat="1" x14ac:dyDescent="0.25">
      <c r="A101" s="118"/>
      <c r="B101" s="17"/>
      <c r="C101" s="157"/>
      <c r="D101" s="155"/>
      <c r="E101" s="44"/>
      <c r="F101" s="232"/>
      <c r="G101" s="223"/>
      <c r="H101" s="203"/>
    </row>
    <row r="102" spans="1:13" x14ac:dyDescent="0.25">
      <c r="A102" s="121"/>
      <c r="B102" s="149"/>
      <c r="C102" s="163"/>
      <c r="D102" s="153"/>
      <c r="E102" s="44"/>
      <c r="F102" s="225"/>
      <c r="G102" s="223"/>
      <c r="H102" s="203"/>
    </row>
    <row r="103" spans="1:13" x14ac:dyDescent="0.25">
      <c r="A103" s="118"/>
      <c r="B103" s="17"/>
      <c r="C103" s="157"/>
      <c r="D103" s="153"/>
      <c r="E103" s="44"/>
      <c r="F103" s="223"/>
      <c r="G103" s="223"/>
      <c r="H103" s="202"/>
      <c r="M103" s="36"/>
    </row>
    <row r="104" spans="1:13" ht="15.75" thickBot="1" x14ac:dyDescent="0.3">
      <c r="A104" s="255" t="s">
        <v>10</v>
      </c>
      <c r="B104" s="256" t="s">
        <v>251</v>
      </c>
      <c r="C104" s="258"/>
      <c r="D104" s="259">
        <f>SUM(C77:C102)</f>
        <v>105900</v>
      </c>
      <c r="E104" s="252"/>
      <c r="F104" s="253"/>
      <c r="G104" s="253">
        <f>SUM(F77:F102)</f>
        <v>53160.159999999996</v>
      </c>
      <c r="H104" s="203">
        <f>D104-G104</f>
        <v>52739.840000000004</v>
      </c>
      <c r="M104" s="36"/>
    </row>
    <row r="105" spans="1:13" ht="15.75" thickBot="1" x14ac:dyDescent="0.3">
      <c r="A105" s="118"/>
      <c r="B105" s="17"/>
      <c r="C105" s="18"/>
      <c r="D105" s="24"/>
      <c r="E105" s="44"/>
      <c r="F105" s="54"/>
      <c r="G105" s="38"/>
      <c r="H105" s="202"/>
      <c r="M105" s="109"/>
    </row>
    <row r="106" spans="1:13" x14ac:dyDescent="0.25">
      <c r="A106" s="144" t="s">
        <v>263</v>
      </c>
      <c r="B106" s="145" t="s">
        <v>149</v>
      </c>
      <c r="C106" s="150"/>
      <c r="D106" s="151"/>
      <c r="E106" s="146"/>
      <c r="F106" s="147"/>
      <c r="G106" s="131"/>
      <c r="H106" s="202"/>
      <c r="M106" s="109"/>
    </row>
    <row r="107" spans="1:13" x14ac:dyDescent="0.25">
      <c r="A107" s="118" t="s">
        <v>265</v>
      </c>
      <c r="B107" s="17" t="s">
        <v>121</v>
      </c>
      <c r="C107" s="152"/>
      <c r="D107" s="153"/>
      <c r="E107" s="44"/>
      <c r="F107" s="223"/>
      <c r="G107" s="223"/>
      <c r="H107" s="202"/>
      <c r="M107" s="36"/>
    </row>
    <row r="108" spans="1:13" x14ac:dyDescent="0.25">
      <c r="A108" s="121" t="s">
        <v>118</v>
      </c>
      <c r="B108" s="149" t="s">
        <v>13</v>
      </c>
      <c r="C108" s="154">
        <v>286800</v>
      </c>
      <c r="D108" s="155"/>
      <c r="E108" s="44"/>
      <c r="F108" s="224">
        <v>108673.94</v>
      </c>
      <c r="G108" s="223"/>
      <c r="H108" s="203">
        <f>C108-F108</f>
        <v>178126.06</v>
      </c>
      <c r="M108" s="36"/>
    </row>
    <row r="109" spans="1:13" x14ac:dyDescent="0.25">
      <c r="A109" s="121" t="s">
        <v>119</v>
      </c>
      <c r="B109" s="149" t="s">
        <v>14</v>
      </c>
      <c r="C109" s="154">
        <v>75200</v>
      </c>
      <c r="D109" s="155"/>
      <c r="E109" s="44"/>
      <c r="F109" s="225">
        <v>5176.26</v>
      </c>
      <c r="G109" s="223"/>
      <c r="H109" s="203">
        <f>C109-F109</f>
        <v>70023.740000000005</v>
      </c>
      <c r="M109" s="36"/>
    </row>
    <row r="110" spans="1:13" x14ac:dyDescent="0.25">
      <c r="A110" s="121" t="s">
        <v>122</v>
      </c>
      <c r="B110" s="149" t="s">
        <v>26</v>
      </c>
      <c r="C110" s="154">
        <v>32000</v>
      </c>
      <c r="D110" s="156"/>
      <c r="E110" s="44"/>
      <c r="F110" s="226">
        <f>2125</f>
        <v>2125</v>
      </c>
      <c r="G110" s="223"/>
      <c r="H110" s="203">
        <f>C110-F110</f>
        <v>29875</v>
      </c>
      <c r="M110" s="36"/>
    </row>
    <row r="111" spans="1:13" x14ac:dyDescent="0.25">
      <c r="A111" s="118"/>
      <c r="B111" s="17"/>
      <c r="C111" s="157"/>
      <c r="D111" s="158"/>
      <c r="E111" s="44"/>
      <c r="F111" s="223"/>
      <c r="G111" s="223"/>
      <c r="H111" s="202"/>
      <c r="M111" s="36"/>
    </row>
    <row r="112" spans="1:13" x14ac:dyDescent="0.25">
      <c r="A112" s="118" t="s">
        <v>264</v>
      </c>
      <c r="B112" s="17" t="s">
        <v>156</v>
      </c>
      <c r="C112" s="157"/>
      <c r="D112" s="158"/>
      <c r="E112" s="44"/>
      <c r="F112" s="223"/>
      <c r="G112" s="223"/>
      <c r="H112" s="202"/>
      <c r="I112" s="11"/>
      <c r="M112" s="36"/>
    </row>
    <row r="113" spans="1:13" x14ac:dyDescent="0.25">
      <c r="A113" s="121" t="s">
        <v>150</v>
      </c>
      <c r="B113" s="149" t="s">
        <v>15</v>
      </c>
      <c r="C113" s="154">
        <v>50000</v>
      </c>
      <c r="D113" s="159"/>
      <c r="E113" s="44"/>
      <c r="F113" s="227">
        <v>7963.56</v>
      </c>
      <c r="G113" s="223"/>
      <c r="H113" s="203">
        <f>C113-F113</f>
        <v>42036.44</v>
      </c>
      <c r="M113" s="36"/>
    </row>
    <row r="114" spans="1:13" x14ac:dyDescent="0.25">
      <c r="A114" s="121" t="s">
        <v>151</v>
      </c>
      <c r="B114" s="149" t="s">
        <v>254</v>
      </c>
      <c r="C114" s="154">
        <v>5000</v>
      </c>
      <c r="D114" s="159"/>
      <c r="E114" s="44"/>
      <c r="F114" s="227">
        <v>0</v>
      </c>
      <c r="G114" s="223"/>
      <c r="H114" s="203">
        <f>C114-F114</f>
        <v>5000</v>
      </c>
      <c r="M114" s="36"/>
    </row>
    <row r="115" spans="1:13" x14ac:dyDescent="0.25">
      <c r="A115" s="121" t="s">
        <v>162</v>
      </c>
      <c r="B115" s="149" t="s">
        <v>198</v>
      </c>
      <c r="C115" s="154">
        <v>12000</v>
      </c>
      <c r="D115" s="159"/>
      <c r="E115" s="44"/>
      <c r="F115" s="225">
        <v>0</v>
      </c>
      <c r="G115" s="223"/>
      <c r="H115" s="203">
        <f>C115-F115</f>
        <v>12000</v>
      </c>
      <c r="M115" s="36"/>
    </row>
    <row r="116" spans="1:13" x14ac:dyDescent="0.25">
      <c r="A116" s="118"/>
      <c r="B116" s="17"/>
      <c r="C116" s="157"/>
      <c r="D116" s="158"/>
      <c r="E116" s="44"/>
      <c r="F116" s="223"/>
      <c r="G116" s="223"/>
      <c r="H116" s="202"/>
      <c r="M116" s="36"/>
    </row>
    <row r="117" spans="1:13" x14ac:dyDescent="0.25">
      <c r="A117" s="118" t="s">
        <v>255</v>
      </c>
      <c r="B117" s="17" t="s">
        <v>16</v>
      </c>
      <c r="C117" s="157"/>
      <c r="D117" s="158"/>
      <c r="E117" s="44"/>
      <c r="F117" s="223"/>
      <c r="G117" s="223"/>
      <c r="H117" s="202"/>
      <c r="M117" s="36"/>
    </row>
    <row r="118" spans="1:13" x14ac:dyDescent="0.25">
      <c r="A118" s="121" t="s">
        <v>152</v>
      </c>
      <c r="B118" s="149" t="s">
        <v>18</v>
      </c>
      <c r="C118" s="154">
        <v>50000</v>
      </c>
      <c r="D118" s="159"/>
      <c r="E118" s="122"/>
      <c r="F118" s="227">
        <v>22607.16</v>
      </c>
      <c r="G118" s="228"/>
      <c r="H118" s="203">
        <f>C118-F118</f>
        <v>27392.84</v>
      </c>
      <c r="M118" s="36"/>
    </row>
    <row r="119" spans="1:13" x14ac:dyDescent="0.25">
      <c r="A119" s="121" t="s">
        <v>153</v>
      </c>
      <c r="B119" s="149" t="s">
        <v>17</v>
      </c>
      <c r="C119" s="154">
        <v>13000</v>
      </c>
      <c r="D119" s="159"/>
      <c r="E119" s="44"/>
      <c r="F119" s="227">
        <v>861</v>
      </c>
      <c r="G119" s="228"/>
      <c r="H119" s="203">
        <f>C119-F119</f>
        <v>12139</v>
      </c>
      <c r="M119" s="36"/>
    </row>
    <row r="120" spans="1:13" x14ac:dyDescent="0.25">
      <c r="A120" s="121" t="s">
        <v>154</v>
      </c>
      <c r="B120" s="149" t="s">
        <v>158</v>
      </c>
      <c r="C120" s="154">
        <v>10000</v>
      </c>
      <c r="D120" s="159"/>
      <c r="E120" s="44"/>
      <c r="F120" s="224">
        <v>0</v>
      </c>
      <c r="G120" s="223"/>
      <c r="H120" s="203">
        <f>C120-F120</f>
        <v>10000</v>
      </c>
      <c r="M120" s="36"/>
    </row>
    <row r="121" spans="1:13" x14ac:dyDescent="0.25">
      <c r="A121" s="121" t="s">
        <v>155</v>
      </c>
      <c r="B121" s="149" t="s">
        <v>77</v>
      </c>
      <c r="C121" s="154">
        <v>5500</v>
      </c>
      <c r="D121" s="159"/>
      <c r="E121" s="44"/>
      <c r="F121" s="225">
        <v>4403</v>
      </c>
      <c r="G121" s="223"/>
      <c r="H121" s="203">
        <f>C121-F121</f>
        <v>1097</v>
      </c>
      <c r="M121" s="36"/>
    </row>
    <row r="122" spans="1:13" x14ac:dyDescent="0.25">
      <c r="A122" s="118"/>
      <c r="B122" s="17"/>
      <c r="C122" s="157"/>
      <c r="D122" s="158"/>
      <c r="E122" s="44"/>
      <c r="F122" s="223"/>
      <c r="G122" s="223"/>
      <c r="H122" s="202"/>
      <c r="M122" s="36"/>
    </row>
    <row r="123" spans="1:13" x14ac:dyDescent="0.25">
      <c r="A123" s="121" t="s">
        <v>200</v>
      </c>
      <c r="B123" s="149" t="s">
        <v>124</v>
      </c>
      <c r="C123" s="154">
        <v>25000</v>
      </c>
      <c r="D123" s="155"/>
      <c r="E123" s="44"/>
      <c r="F123" s="225">
        <v>24950.2</v>
      </c>
      <c r="G123" s="223"/>
      <c r="H123" s="203">
        <f>C123-F123</f>
        <v>49.799999999999272</v>
      </c>
      <c r="M123" s="36"/>
    </row>
    <row r="124" spans="1:13" s="21" customFormat="1" x14ac:dyDescent="0.25">
      <c r="A124" s="118"/>
      <c r="B124" s="17"/>
      <c r="C124" s="157"/>
      <c r="D124" s="155"/>
      <c r="E124" s="44"/>
      <c r="F124" s="223"/>
      <c r="G124" s="223"/>
      <c r="H124" s="202"/>
      <c r="M124" s="36"/>
    </row>
    <row r="125" spans="1:13" s="21" customFormat="1" x14ac:dyDescent="0.25">
      <c r="A125" s="121" t="s">
        <v>266</v>
      </c>
      <c r="B125" s="149" t="s">
        <v>267</v>
      </c>
      <c r="C125" s="154">
        <v>15000</v>
      </c>
      <c r="D125" s="155"/>
      <c r="E125" s="44"/>
      <c r="F125" s="225">
        <v>0</v>
      </c>
      <c r="G125" s="228"/>
      <c r="H125" s="203">
        <f>C125-F125</f>
        <v>15000</v>
      </c>
      <c r="M125" s="36"/>
    </row>
    <row r="126" spans="1:13" x14ac:dyDescent="0.25">
      <c r="A126" s="118"/>
      <c r="B126" s="17"/>
      <c r="C126" s="157"/>
      <c r="D126" s="153"/>
      <c r="E126" s="44"/>
      <c r="F126" s="223"/>
      <c r="G126" s="223"/>
      <c r="H126" s="202"/>
      <c r="M126" s="36"/>
    </row>
    <row r="127" spans="1:13" ht="15.75" thickBot="1" x14ac:dyDescent="0.3">
      <c r="A127" s="255" t="s">
        <v>195</v>
      </c>
      <c r="B127" s="256" t="s">
        <v>252</v>
      </c>
      <c r="C127" s="258" t="s">
        <v>232</v>
      </c>
      <c r="D127" s="259">
        <f>SUM(C108:C125)</f>
        <v>579500</v>
      </c>
      <c r="E127" s="252"/>
      <c r="F127" s="253"/>
      <c r="G127" s="253">
        <f>SUM(F108:F123)</f>
        <v>176760.12</v>
      </c>
      <c r="H127" s="203">
        <f>D127-G127</f>
        <v>402739.88</v>
      </c>
      <c r="M127" s="36"/>
    </row>
    <row r="128" spans="1:13" ht="15.75" thickBot="1" x14ac:dyDescent="0.3">
      <c r="A128" s="118"/>
      <c r="B128" s="17"/>
      <c r="C128" s="18"/>
      <c r="D128" s="24"/>
      <c r="E128" s="44"/>
      <c r="F128" s="54"/>
      <c r="G128" s="38"/>
      <c r="H128" s="202"/>
      <c r="M128" s="36"/>
    </row>
    <row r="129" spans="1:13" x14ac:dyDescent="0.25">
      <c r="A129" s="144" t="s">
        <v>11</v>
      </c>
      <c r="B129" s="145" t="s">
        <v>59</v>
      </c>
      <c r="C129" s="139"/>
      <c r="D129" s="139"/>
      <c r="E129" s="146"/>
      <c r="F129" s="147"/>
      <c r="G129" s="148"/>
      <c r="H129" s="202"/>
      <c r="M129" s="110"/>
    </row>
    <row r="130" spans="1:13" x14ac:dyDescent="0.25">
      <c r="A130" s="121" t="s">
        <v>132</v>
      </c>
      <c r="B130" s="16" t="s">
        <v>170</v>
      </c>
      <c r="C130" s="140">
        <v>3000</v>
      </c>
      <c r="D130" s="143"/>
      <c r="E130" s="44"/>
      <c r="F130" s="225">
        <v>648.79</v>
      </c>
      <c r="G130" s="244"/>
      <c r="H130" s="203">
        <f>C130-F130</f>
        <v>2351.21</v>
      </c>
    </row>
    <row r="131" spans="1:13" x14ac:dyDescent="0.25">
      <c r="A131" s="121" t="s">
        <v>164</v>
      </c>
      <c r="B131" s="16" t="s">
        <v>163</v>
      </c>
      <c r="C131" s="140">
        <v>1000</v>
      </c>
      <c r="D131" s="143"/>
      <c r="E131" s="44"/>
      <c r="F131" s="225">
        <v>0</v>
      </c>
      <c r="G131" s="244"/>
      <c r="H131" s="203">
        <f>C131-F131</f>
        <v>1000</v>
      </c>
    </row>
    <row r="132" spans="1:13" x14ac:dyDescent="0.25">
      <c r="A132" s="121" t="s">
        <v>165</v>
      </c>
      <c r="B132" s="16" t="s">
        <v>166</v>
      </c>
      <c r="C132" s="140">
        <v>2000</v>
      </c>
      <c r="D132" s="143"/>
      <c r="E132" s="44"/>
      <c r="F132" s="225">
        <v>0</v>
      </c>
      <c r="G132" s="244"/>
      <c r="H132" s="203">
        <f>C132-F132</f>
        <v>2000</v>
      </c>
    </row>
    <row r="133" spans="1:13" x14ac:dyDescent="0.25">
      <c r="A133" s="121" t="s">
        <v>167</v>
      </c>
      <c r="B133" s="16" t="s">
        <v>169</v>
      </c>
      <c r="C133" s="140">
        <v>5000</v>
      </c>
      <c r="D133" s="143"/>
      <c r="E133" s="44"/>
      <c r="F133" s="245">
        <v>77266</v>
      </c>
      <c r="G133" s="244"/>
      <c r="H133" s="203">
        <f>C133-F133</f>
        <v>-72266</v>
      </c>
    </row>
    <row r="134" spans="1:13" x14ac:dyDescent="0.25">
      <c r="A134" s="121" t="s">
        <v>168</v>
      </c>
      <c r="B134" s="16" t="s">
        <v>171</v>
      </c>
      <c r="C134" s="140">
        <v>0</v>
      </c>
      <c r="D134" s="143"/>
      <c r="E134" s="44"/>
      <c r="F134" s="225">
        <v>0</v>
      </c>
      <c r="G134" s="244"/>
      <c r="H134" s="203">
        <f>C134-F134</f>
        <v>0</v>
      </c>
    </row>
    <row r="135" spans="1:13" x14ac:dyDescent="0.25">
      <c r="A135" s="118"/>
      <c r="B135" s="17"/>
      <c r="C135" s="141"/>
      <c r="D135" s="141"/>
      <c r="E135" s="44"/>
      <c r="F135" s="223"/>
      <c r="G135" s="244"/>
      <c r="H135" s="202"/>
    </row>
    <row r="136" spans="1:13" ht="15.75" thickBot="1" x14ac:dyDescent="0.3">
      <c r="A136" s="255" t="s">
        <v>193</v>
      </c>
      <c r="B136" s="256" t="s">
        <v>59</v>
      </c>
      <c r="C136" s="257" t="s">
        <v>232</v>
      </c>
      <c r="D136" s="257">
        <f>SUM(C130:C134)</f>
        <v>11000</v>
      </c>
      <c r="E136" s="252"/>
      <c r="F136" s="253"/>
      <c r="G136" s="254">
        <f>SUM(F129:F134)</f>
        <v>77914.789999999994</v>
      </c>
      <c r="H136" s="203">
        <f>D136-G136</f>
        <v>-66914.789999999994</v>
      </c>
    </row>
    <row r="137" spans="1:13" x14ac:dyDescent="0.25">
      <c r="A137" s="118"/>
      <c r="B137" s="17"/>
      <c r="C137" s="18"/>
      <c r="D137" s="24"/>
      <c r="E137" s="44"/>
      <c r="F137" s="54"/>
      <c r="G137" s="38"/>
      <c r="H137" s="202"/>
    </row>
    <row r="138" spans="1:13" ht="15.75" thickBot="1" x14ac:dyDescent="0.3">
      <c r="A138" s="136" t="s">
        <v>12</v>
      </c>
      <c r="B138" s="19" t="s">
        <v>199</v>
      </c>
      <c r="C138" s="18"/>
      <c r="D138" s="18"/>
      <c r="E138" s="44"/>
      <c r="F138" s="54"/>
      <c r="G138" s="38"/>
      <c r="H138" s="202"/>
      <c r="L138" s="20"/>
    </row>
    <row r="139" spans="1:13" x14ac:dyDescent="0.25">
      <c r="A139" s="219" t="s">
        <v>204</v>
      </c>
      <c r="B139" s="220" t="s">
        <v>192</v>
      </c>
      <c r="C139" s="221">
        <v>39390</v>
      </c>
      <c r="D139" s="222"/>
      <c r="E139" s="146"/>
      <c r="F139" s="246">
        <f>609818.38-SUM(F141:F145)</f>
        <v>523382.38</v>
      </c>
      <c r="G139" s="247"/>
      <c r="H139" s="203">
        <f>C139-F139</f>
        <v>-483992.38</v>
      </c>
    </row>
    <row r="140" spans="1:13" x14ac:dyDescent="0.25">
      <c r="A140" s="118"/>
      <c r="B140" s="10"/>
      <c r="C140" s="141"/>
      <c r="D140" s="141"/>
      <c r="E140" s="44"/>
      <c r="F140" s="223"/>
      <c r="G140" s="244"/>
      <c r="H140" s="202"/>
    </row>
    <row r="141" spans="1:13" s="21" customFormat="1" x14ac:dyDescent="0.25">
      <c r="A141" s="121" t="s">
        <v>268</v>
      </c>
      <c r="B141" s="16" t="s">
        <v>269</v>
      </c>
      <c r="C141" s="140">
        <v>30000</v>
      </c>
      <c r="D141" s="141"/>
      <c r="E141" s="44"/>
      <c r="F141" s="225">
        <v>30000</v>
      </c>
      <c r="G141" s="244"/>
      <c r="H141" s="203">
        <f>C141-F141</f>
        <v>0</v>
      </c>
    </row>
    <row r="142" spans="1:13" s="21" customFormat="1" x14ac:dyDescent="0.25">
      <c r="A142" s="118"/>
      <c r="B142" s="10"/>
      <c r="C142" s="141"/>
      <c r="D142" s="141"/>
      <c r="E142" s="44"/>
      <c r="F142" s="229"/>
      <c r="G142" s="244"/>
      <c r="H142" s="202"/>
    </row>
    <row r="143" spans="1:13" x14ac:dyDescent="0.25">
      <c r="A143" s="138" t="s">
        <v>203</v>
      </c>
      <c r="B143" s="16" t="s">
        <v>307</v>
      </c>
      <c r="C143" s="140">
        <v>30000</v>
      </c>
      <c r="D143" s="142"/>
      <c r="E143" s="44"/>
      <c r="F143" s="225">
        <f>28436</f>
        <v>28436</v>
      </c>
      <c r="G143" s="244"/>
      <c r="H143" s="203">
        <f>C143-F143</f>
        <v>1564</v>
      </c>
    </row>
    <row r="144" spans="1:13" s="21" customFormat="1" x14ac:dyDescent="0.25">
      <c r="A144" s="123"/>
      <c r="B144" s="17"/>
      <c r="C144" s="141"/>
      <c r="D144" s="142"/>
      <c r="E144" s="44"/>
      <c r="F144" s="223"/>
      <c r="G144" s="244"/>
      <c r="H144" s="202"/>
    </row>
    <row r="145" spans="1:8" s="21" customFormat="1" x14ac:dyDescent="0.25">
      <c r="A145" s="138"/>
      <c r="B145" s="16" t="s">
        <v>308</v>
      </c>
      <c r="C145" s="140">
        <v>28000</v>
      </c>
      <c r="D145" s="142"/>
      <c r="E145" s="44"/>
      <c r="F145" s="225">
        <v>28000</v>
      </c>
      <c r="G145" s="244"/>
      <c r="H145" s="203">
        <f>C145-F145</f>
        <v>0</v>
      </c>
    </row>
    <row r="146" spans="1:8" x14ac:dyDescent="0.25">
      <c r="A146" s="118"/>
      <c r="B146" s="17"/>
      <c r="C146" s="141"/>
      <c r="D146" s="141"/>
      <c r="E146" s="44"/>
      <c r="F146" s="223"/>
      <c r="G146" s="244"/>
      <c r="H146" s="202"/>
    </row>
    <row r="147" spans="1:8" ht="15.75" thickBot="1" x14ac:dyDescent="0.3">
      <c r="A147" s="255" t="s">
        <v>194</v>
      </c>
      <c r="B147" s="256" t="s">
        <v>318</v>
      </c>
      <c r="C147" s="257" t="s">
        <v>232</v>
      </c>
      <c r="D147" s="257">
        <f>SUM(C139:C145)</f>
        <v>127390</v>
      </c>
      <c r="E147" s="252"/>
      <c r="F147" s="253"/>
      <c r="G147" s="254">
        <f>SUM(F139:F145)</f>
        <v>609818.38</v>
      </c>
      <c r="H147" s="203">
        <f>D147-G147</f>
        <v>-482428.38</v>
      </c>
    </row>
    <row r="148" spans="1:8" ht="15.75" thickBot="1" x14ac:dyDescent="0.3">
      <c r="A148" s="118"/>
      <c r="B148" s="17"/>
      <c r="C148" s="18"/>
      <c r="D148" s="18"/>
      <c r="E148" s="44"/>
      <c r="F148" s="38"/>
      <c r="G148" s="38"/>
      <c r="H148" s="202"/>
    </row>
    <row r="149" spans="1:8" x14ac:dyDescent="0.25">
      <c r="A149" s="144" t="s">
        <v>187</v>
      </c>
      <c r="B149" s="145" t="s">
        <v>136</v>
      </c>
      <c r="C149" s="150"/>
      <c r="D149" s="151"/>
      <c r="E149" s="146"/>
      <c r="F149" s="131"/>
      <c r="G149" s="148"/>
      <c r="H149" s="202"/>
    </row>
    <row r="150" spans="1:8" x14ac:dyDescent="0.25">
      <c r="A150" s="121" t="s">
        <v>188</v>
      </c>
      <c r="B150" s="149" t="s">
        <v>21</v>
      </c>
      <c r="C150" s="154">
        <v>2482480</v>
      </c>
      <c r="D150" s="158"/>
      <c r="E150" s="122"/>
      <c r="F150" s="225">
        <v>1985589.7</v>
      </c>
      <c r="G150" s="244"/>
      <c r="H150" s="104">
        <f t="shared" ref="H150:H155" si="1">C150-F150</f>
        <v>496890.30000000005</v>
      </c>
    </row>
    <row r="151" spans="1:8" x14ac:dyDescent="0.25">
      <c r="A151" s="121" t="s">
        <v>189</v>
      </c>
      <c r="B151" s="149" t="s">
        <v>23</v>
      </c>
      <c r="C151" s="154">
        <v>75460</v>
      </c>
      <c r="D151" s="158"/>
      <c r="E151" s="122"/>
      <c r="F151" s="225">
        <v>135793.95000000001</v>
      </c>
      <c r="G151" s="244"/>
      <c r="H151" s="104">
        <f t="shared" si="1"/>
        <v>-60333.950000000012</v>
      </c>
    </row>
    <row r="152" spans="1:8" x14ac:dyDescent="0.25">
      <c r="A152" s="121" t="s">
        <v>190</v>
      </c>
      <c r="B152" s="149" t="s">
        <v>216</v>
      </c>
      <c r="C152" s="154">
        <v>930</v>
      </c>
      <c r="D152" s="158"/>
      <c r="E152" s="44"/>
      <c r="F152" s="225">
        <v>1056.3</v>
      </c>
      <c r="G152" s="244"/>
      <c r="H152" s="203">
        <f t="shared" si="1"/>
        <v>-126.29999999999995</v>
      </c>
    </row>
    <row r="153" spans="1:8" ht="14.25" customHeight="1" x14ac:dyDescent="0.25">
      <c r="A153" s="121" t="s">
        <v>191</v>
      </c>
      <c r="B153" s="149" t="s">
        <v>159</v>
      </c>
      <c r="C153" s="154">
        <v>5000</v>
      </c>
      <c r="D153" s="158"/>
      <c r="E153" s="44"/>
      <c r="F153" s="225">
        <v>0</v>
      </c>
      <c r="G153" s="244"/>
      <c r="H153" s="104">
        <f t="shared" si="1"/>
        <v>5000</v>
      </c>
    </row>
    <row r="154" spans="1:8" ht="14.25" customHeight="1" x14ac:dyDescent="0.25">
      <c r="A154" s="121" t="s">
        <v>206</v>
      </c>
      <c r="B154" s="149" t="s">
        <v>207</v>
      </c>
      <c r="C154" s="154">
        <v>2500</v>
      </c>
      <c r="D154" s="158"/>
      <c r="E154" s="44"/>
      <c r="F154" s="245">
        <v>100</v>
      </c>
      <c r="G154" s="244"/>
      <c r="H154" s="104">
        <f t="shared" si="1"/>
        <v>2400</v>
      </c>
    </row>
    <row r="155" spans="1:8" ht="14.25" customHeight="1" x14ac:dyDescent="0.25">
      <c r="A155" s="121" t="s">
        <v>217</v>
      </c>
      <c r="B155" s="149" t="s">
        <v>218</v>
      </c>
      <c r="C155" s="154">
        <v>70</v>
      </c>
      <c r="D155" s="158"/>
      <c r="E155" s="44"/>
      <c r="F155" s="225">
        <v>51.7</v>
      </c>
      <c r="G155" s="244"/>
      <c r="H155" s="104">
        <f t="shared" si="1"/>
        <v>18.299999999999997</v>
      </c>
    </row>
    <row r="156" spans="1:8" x14ac:dyDescent="0.25">
      <c r="A156" s="118"/>
      <c r="B156" s="17"/>
      <c r="C156" s="157"/>
      <c r="D156" s="153"/>
      <c r="E156" s="44"/>
      <c r="F156" s="223"/>
      <c r="G156" s="244"/>
      <c r="H156" s="202"/>
    </row>
    <row r="157" spans="1:8" ht="15.75" thickBot="1" x14ac:dyDescent="0.3">
      <c r="A157" s="248" t="s">
        <v>196</v>
      </c>
      <c r="B157" s="249" t="s">
        <v>136</v>
      </c>
      <c r="C157" s="250" t="s">
        <v>232</v>
      </c>
      <c r="D157" s="251">
        <f>SUM(C150:C155)</f>
        <v>2566440</v>
      </c>
      <c r="E157" s="252"/>
      <c r="F157" s="253"/>
      <c r="G157" s="254">
        <f>SUM(F150:F155)</f>
        <v>2122591.65</v>
      </c>
      <c r="H157" s="202"/>
    </row>
    <row r="158" spans="1:8" s="21" customFormat="1" ht="15.75" thickBot="1" x14ac:dyDescent="0.3">
      <c r="A158" s="119"/>
      <c r="B158" s="120"/>
      <c r="C158" s="24"/>
      <c r="D158" s="24"/>
      <c r="E158" s="44"/>
      <c r="F158" s="38"/>
      <c r="G158" s="38"/>
      <c r="H158" s="202"/>
    </row>
    <row r="159" spans="1:8" s="21" customFormat="1" ht="15.75" thickBot="1" x14ac:dyDescent="0.3">
      <c r="A159" s="213" t="s">
        <v>312</v>
      </c>
      <c r="B159" s="214" t="s">
        <v>313</v>
      </c>
      <c r="C159" s="215" t="s">
        <v>314</v>
      </c>
      <c r="D159" s="216"/>
      <c r="E159" s="193"/>
      <c r="F159" s="217"/>
      <c r="G159" s="218">
        <v>22.5</v>
      </c>
      <c r="H159" s="203">
        <v>-22.5</v>
      </c>
    </row>
    <row r="160" spans="1:8" x14ac:dyDescent="0.25">
      <c r="A160" s="118"/>
      <c r="B160" s="17"/>
      <c r="C160" s="18"/>
      <c r="D160" s="18"/>
      <c r="E160" s="44"/>
      <c r="F160" s="38"/>
      <c r="G160" s="38"/>
      <c r="H160" s="202"/>
    </row>
    <row r="161" spans="1:9" s="21" customFormat="1" ht="15.75" thickBot="1" x14ac:dyDescent="0.3">
      <c r="A161" s="123" t="s">
        <v>234</v>
      </c>
      <c r="B161" s="5"/>
      <c r="C161" s="18"/>
      <c r="D161" s="18"/>
      <c r="E161" s="44"/>
      <c r="F161" s="38"/>
      <c r="G161" s="38"/>
      <c r="H161" s="202"/>
    </row>
    <row r="162" spans="1:9" x14ac:dyDescent="0.25">
      <c r="A162" s="273" t="s">
        <v>235</v>
      </c>
      <c r="B162" s="274" t="s">
        <v>319</v>
      </c>
      <c r="C162" s="275"/>
      <c r="D162" s="275">
        <f>SUM(D147,D136,D127,D104,D74)</f>
        <v>1020040</v>
      </c>
      <c r="E162" s="275"/>
      <c r="F162" s="275"/>
      <c r="G162" s="276">
        <f>SUM(G136+G127+G104+G74+G159)</f>
        <v>481102.74999999994</v>
      </c>
      <c r="H162" s="203">
        <f>D162-G162</f>
        <v>538937.25</v>
      </c>
      <c r="I162" s="15"/>
    </row>
    <row r="163" spans="1:9" ht="15.75" thickBot="1" x14ac:dyDescent="0.3">
      <c r="A163" s="277" t="s">
        <v>235</v>
      </c>
      <c r="B163" s="256" t="s">
        <v>316</v>
      </c>
      <c r="C163" s="252"/>
      <c r="D163" s="252">
        <f>SUM(D157+D136+D127+D104+D74)</f>
        <v>3459090</v>
      </c>
      <c r="E163" s="252"/>
      <c r="F163" s="252"/>
      <c r="G163" s="278">
        <f>SUM(G157+G136+G127+G104+G74+G159)</f>
        <v>2603694.4000000004</v>
      </c>
      <c r="H163" s="104">
        <f>D163-G163</f>
        <v>855395.59999999963</v>
      </c>
    </row>
    <row r="164" spans="1:9" ht="15.75" thickBot="1" x14ac:dyDescent="0.3">
      <c r="A164" s="118"/>
      <c r="B164" s="19"/>
      <c r="C164" s="18"/>
      <c r="D164" s="18"/>
      <c r="E164" s="44"/>
      <c r="F164" s="38"/>
      <c r="G164" s="38"/>
      <c r="H164" s="206"/>
    </row>
    <row r="165" spans="1:9" ht="15.75" thickBot="1" x14ac:dyDescent="0.3">
      <c r="A165" s="8"/>
      <c r="C165" s="3"/>
      <c r="D165" s="7"/>
      <c r="E165" s="9"/>
      <c r="F165" s="33"/>
    </row>
    <row r="166" spans="1:9" ht="15.75" thickBot="1" x14ac:dyDescent="0.3">
      <c r="A166" s="8"/>
      <c r="B166" s="207" t="s">
        <v>310</v>
      </c>
      <c r="C166" s="208"/>
      <c r="D166" s="209"/>
      <c r="E166" s="210"/>
      <c r="F166" s="211"/>
      <c r="G166" s="212">
        <f>SUM(G58+G45-G163-G147)</f>
        <v>-5.8207660913467407E-10</v>
      </c>
      <c r="H166" s="5"/>
      <c r="I166" s="5"/>
    </row>
    <row r="167" spans="1:9" x14ac:dyDescent="0.25">
      <c r="A167" s="6"/>
      <c r="B167" s="57"/>
      <c r="C167" s="37"/>
      <c r="D167" s="56"/>
      <c r="E167" s="57"/>
      <c r="F167" s="37"/>
      <c r="G167" s="45"/>
      <c r="H167" s="5"/>
      <c r="I167" s="5"/>
    </row>
    <row r="168" spans="1:9" x14ac:dyDescent="0.25">
      <c r="A168" s="6"/>
      <c r="B168" s="57"/>
      <c r="C168" s="37"/>
      <c r="D168" s="56"/>
      <c r="E168" s="58"/>
      <c r="F168" s="37"/>
      <c r="G168" s="45"/>
      <c r="H168" s="5"/>
      <c r="I168" s="5"/>
    </row>
    <row r="169" spans="1:9" x14ac:dyDescent="0.25">
      <c r="A169" s="6"/>
      <c r="B169" s="57"/>
      <c r="C169" s="37"/>
      <c r="D169" s="56"/>
      <c r="E169" s="58"/>
      <c r="F169" s="37"/>
      <c r="G169" s="45"/>
      <c r="H169" s="5"/>
      <c r="I169" s="5"/>
    </row>
    <row r="170" spans="1:9" x14ac:dyDescent="0.25">
      <c r="A170" s="6"/>
      <c r="B170" s="57"/>
      <c r="C170" s="37"/>
      <c r="D170" s="56"/>
      <c r="E170" s="58"/>
      <c r="F170" s="37"/>
      <c r="G170" s="45"/>
      <c r="H170" s="5"/>
      <c r="I170" s="5"/>
    </row>
    <row r="171" spans="1:9" x14ac:dyDescent="0.25">
      <c r="A171" s="6"/>
      <c r="B171" s="57"/>
      <c r="C171" s="37"/>
      <c r="D171" s="56"/>
      <c r="E171" s="58"/>
      <c r="F171" s="37"/>
      <c r="G171" s="45"/>
      <c r="H171" s="5"/>
      <c r="I171" s="5"/>
    </row>
    <row r="172" spans="1:9" x14ac:dyDescent="0.25">
      <c r="A172" s="6"/>
      <c r="B172" s="57"/>
      <c r="C172" s="37"/>
      <c r="D172" s="56"/>
      <c r="E172" s="58"/>
      <c r="F172" s="37"/>
      <c r="G172" s="45"/>
      <c r="H172" s="5"/>
      <c r="I172" s="5"/>
    </row>
    <row r="173" spans="1:9" x14ac:dyDescent="0.25">
      <c r="B173" s="59"/>
      <c r="C173" s="37"/>
      <c r="D173" s="56"/>
      <c r="E173" s="60"/>
      <c r="F173" s="46"/>
      <c r="G173" s="45"/>
      <c r="H173" s="5"/>
      <c r="I173" s="5"/>
    </row>
    <row r="174" spans="1:9" x14ac:dyDescent="0.25">
      <c r="B174" s="57"/>
      <c r="C174" s="37"/>
      <c r="D174" s="56"/>
      <c r="E174" s="61"/>
      <c r="F174" s="46"/>
      <c r="G174" s="45"/>
      <c r="H174" s="5"/>
      <c r="I174" s="5"/>
    </row>
    <row r="175" spans="1:9" x14ac:dyDescent="0.25">
      <c r="B175" s="57"/>
      <c r="C175" s="37"/>
      <c r="D175" s="56"/>
      <c r="E175" s="58"/>
      <c r="F175" s="37"/>
      <c r="G175" s="45"/>
      <c r="H175" s="5"/>
      <c r="I175" s="5"/>
    </row>
    <row r="176" spans="1:9" x14ac:dyDescent="0.25">
      <c r="B176" s="57"/>
      <c r="C176" s="37"/>
      <c r="D176" s="56"/>
      <c r="E176" s="58"/>
      <c r="F176" s="37"/>
      <c r="G176" s="45"/>
      <c r="H176" s="5"/>
      <c r="I176" s="5"/>
    </row>
    <row r="177" spans="2:13" x14ac:dyDescent="0.25">
      <c r="B177" s="57"/>
      <c r="C177" s="37"/>
      <c r="D177" s="56"/>
      <c r="E177" s="58"/>
      <c r="F177" s="37"/>
      <c r="G177" s="45"/>
      <c r="H177" s="5"/>
      <c r="I177" s="5"/>
    </row>
    <row r="178" spans="2:13" x14ac:dyDescent="0.25">
      <c r="B178" s="57"/>
      <c r="C178" s="37"/>
      <c r="D178" s="56"/>
      <c r="E178" s="58"/>
      <c r="F178" s="37"/>
      <c r="G178" s="45"/>
      <c r="H178" s="5"/>
      <c r="I178" s="5"/>
      <c r="J178" s="5"/>
      <c r="K178" s="5"/>
      <c r="L178" s="5"/>
      <c r="M178" s="5"/>
    </row>
    <row r="179" spans="2:13" s="21" customFormat="1" x14ac:dyDescent="0.25">
      <c r="B179" s="55"/>
      <c r="C179" s="37"/>
      <c r="D179" s="56"/>
      <c r="E179" s="62"/>
      <c r="F179" s="37"/>
      <c r="G179" s="45"/>
      <c r="H179" s="5"/>
      <c r="I179" s="5"/>
      <c r="J179" s="5"/>
      <c r="K179" s="5"/>
      <c r="L179" s="5"/>
      <c r="M179" s="5"/>
    </row>
    <row r="180" spans="2:13" s="21" customFormat="1" x14ac:dyDescent="0.25">
      <c r="B180" s="57"/>
      <c r="C180" s="37"/>
      <c r="D180" s="56"/>
      <c r="E180" s="62"/>
      <c r="F180" s="37"/>
      <c r="G180" s="45"/>
      <c r="H180" s="5"/>
      <c r="I180" s="5"/>
      <c r="J180" s="5"/>
      <c r="K180" s="37"/>
      <c r="L180" s="5"/>
      <c r="M180" s="37"/>
    </row>
    <row r="181" spans="2:13" x14ac:dyDescent="0.25">
      <c r="B181" s="57"/>
      <c r="C181" s="37"/>
      <c r="D181" s="56"/>
      <c r="E181" s="37"/>
      <c r="F181" s="37"/>
      <c r="G181" s="45"/>
      <c r="H181" s="5"/>
      <c r="I181" s="5"/>
      <c r="J181" s="5"/>
      <c r="K181" s="37"/>
      <c r="L181" s="5"/>
      <c r="M181" s="37"/>
    </row>
    <row r="182" spans="2:13" x14ac:dyDescent="0.25">
      <c r="B182" s="57"/>
      <c r="C182" s="37"/>
      <c r="D182" s="56"/>
      <c r="E182" s="62"/>
      <c r="F182" s="37"/>
      <c r="G182" s="45"/>
      <c r="H182" s="5"/>
      <c r="I182" s="5"/>
      <c r="J182" s="5"/>
      <c r="K182" s="40"/>
      <c r="L182" s="5"/>
      <c r="M182" s="40"/>
    </row>
    <row r="183" spans="2:13" x14ac:dyDescent="0.25">
      <c r="B183" s="57"/>
      <c r="C183" s="37"/>
      <c r="D183" s="56"/>
      <c r="E183" s="37"/>
      <c r="F183" s="37"/>
      <c r="G183" s="45"/>
      <c r="H183" s="5"/>
      <c r="J183" s="5"/>
      <c r="K183" s="40"/>
      <c r="L183" s="5"/>
      <c r="M183" s="5"/>
    </row>
    <row r="184" spans="2:13" x14ac:dyDescent="0.25">
      <c r="B184" s="57"/>
      <c r="C184" s="37"/>
      <c r="D184" s="56"/>
      <c r="E184" s="37"/>
      <c r="F184" s="37"/>
      <c r="G184" s="37"/>
      <c r="H184" s="5"/>
      <c r="J184" s="5"/>
      <c r="K184" s="40"/>
      <c r="L184" s="5"/>
      <c r="M184" s="5"/>
    </row>
    <row r="185" spans="2:13" s="21" customFormat="1" x14ac:dyDescent="0.25">
      <c r="B185" s="57"/>
      <c r="C185" s="37"/>
      <c r="D185" s="56"/>
      <c r="E185" s="37"/>
      <c r="F185" s="37"/>
      <c r="G185" s="37"/>
      <c r="H185" s="5"/>
      <c r="J185" s="5"/>
      <c r="K185" s="5"/>
      <c r="L185" s="5"/>
      <c r="M185" s="5"/>
    </row>
    <row r="186" spans="2:13" x14ac:dyDescent="0.25">
      <c r="B186" s="57"/>
      <c r="C186" s="37"/>
      <c r="D186" s="56"/>
      <c r="E186" s="37"/>
      <c r="F186" s="37"/>
      <c r="G186" s="45"/>
      <c r="H186" s="5"/>
      <c r="J186" s="5"/>
      <c r="K186" s="5"/>
      <c r="L186" s="5"/>
      <c r="M186" s="5"/>
    </row>
    <row r="187" spans="2:13" x14ac:dyDescent="0.25">
      <c r="B187" s="57"/>
      <c r="C187" s="37"/>
      <c r="D187" s="56"/>
      <c r="E187" s="57"/>
      <c r="F187" s="41"/>
      <c r="G187" s="42"/>
      <c r="H187" s="56"/>
      <c r="J187" s="5"/>
      <c r="K187" s="5"/>
      <c r="L187" s="5"/>
      <c r="M187" s="5"/>
    </row>
    <row r="188" spans="2:13" x14ac:dyDescent="0.25">
      <c r="B188" s="57"/>
      <c r="C188" s="37"/>
      <c r="D188" s="56"/>
      <c r="E188" s="37"/>
      <c r="F188" s="37"/>
      <c r="G188" s="40"/>
      <c r="H188" s="45"/>
      <c r="J188" s="5"/>
      <c r="K188" s="5"/>
      <c r="L188" s="5"/>
      <c r="M188" s="5"/>
    </row>
    <row r="189" spans="2:13" x14ac:dyDescent="0.25">
      <c r="B189" s="57"/>
      <c r="C189" s="37"/>
      <c r="D189" s="56"/>
      <c r="E189" s="63"/>
      <c r="F189" s="37"/>
      <c r="G189" s="40"/>
      <c r="H189" s="56"/>
      <c r="J189" s="5"/>
      <c r="K189" s="5"/>
      <c r="L189" s="5"/>
      <c r="M189" s="5"/>
    </row>
    <row r="190" spans="2:13" x14ac:dyDescent="0.25">
      <c r="B190" s="55"/>
      <c r="C190" s="37"/>
      <c r="D190" s="37"/>
      <c r="E190" s="37"/>
      <c r="F190" s="37"/>
      <c r="G190" s="64"/>
      <c r="H190" s="5"/>
      <c r="J190" s="5"/>
      <c r="K190" s="5"/>
      <c r="L190" s="5"/>
      <c r="M190" s="5"/>
    </row>
    <row r="191" spans="2:13" s="21" customFormat="1" x14ac:dyDescent="0.25">
      <c r="B191" s="55"/>
      <c r="C191" s="37"/>
      <c r="D191" s="37"/>
      <c r="E191" s="37"/>
      <c r="F191" s="37"/>
      <c r="G191" s="64"/>
      <c r="H191" s="5"/>
      <c r="J191" s="5"/>
      <c r="K191" s="5"/>
      <c r="L191" s="5"/>
      <c r="M191" s="5"/>
    </row>
    <row r="192" spans="2:13" x14ac:dyDescent="0.25">
      <c r="B192" s="57"/>
      <c r="C192" s="37"/>
      <c r="D192" s="37"/>
      <c r="E192" s="37"/>
      <c r="F192" s="37"/>
      <c r="G192" s="65"/>
      <c r="H192" s="5"/>
    </row>
    <row r="193" spans="2:8" x14ac:dyDescent="0.25">
      <c r="B193" s="57"/>
      <c r="C193" s="37"/>
      <c r="D193" s="37"/>
      <c r="E193" s="37"/>
      <c r="F193" s="37"/>
      <c r="G193" s="65"/>
      <c r="H193" s="5"/>
    </row>
    <row r="194" spans="2:8" x14ac:dyDescent="0.25">
      <c r="B194" s="57"/>
      <c r="C194" s="37"/>
      <c r="D194" s="37"/>
      <c r="E194" s="37"/>
      <c r="F194" s="37"/>
      <c r="G194" s="64"/>
      <c r="H194" s="5"/>
    </row>
    <row r="195" spans="2:8" x14ac:dyDescent="0.25">
      <c r="B195" s="57"/>
      <c r="C195" s="37"/>
      <c r="D195" s="37"/>
      <c r="E195" s="37"/>
      <c r="F195" s="37"/>
      <c r="G195" s="65"/>
      <c r="H195" s="5"/>
    </row>
    <row r="196" spans="2:8" x14ac:dyDescent="0.25">
      <c r="B196" s="57"/>
      <c r="C196" s="37"/>
      <c r="D196" s="37"/>
      <c r="E196" s="37"/>
      <c r="F196" s="37"/>
      <c r="G196" s="45"/>
      <c r="H196" s="5"/>
    </row>
    <row r="197" spans="2:8" x14ac:dyDescent="0.25">
      <c r="B197" s="57"/>
      <c r="C197" s="37"/>
      <c r="D197" s="37"/>
      <c r="E197" s="37"/>
      <c r="F197" s="37"/>
      <c r="G197" s="65"/>
      <c r="H197" s="5"/>
    </row>
    <row r="198" spans="2:8" x14ac:dyDescent="0.25">
      <c r="B198" s="57"/>
      <c r="C198" s="37"/>
      <c r="D198" s="37"/>
      <c r="E198" s="37"/>
      <c r="F198" s="37"/>
      <c r="G198" s="65"/>
      <c r="H198" s="5"/>
    </row>
    <row r="199" spans="2:8" x14ac:dyDescent="0.25">
      <c r="B199" s="55"/>
      <c r="C199" s="66"/>
      <c r="D199" s="37"/>
      <c r="E199" s="37"/>
      <c r="F199" s="37"/>
      <c r="G199" s="65"/>
      <c r="H199" s="5"/>
    </row>
    <row r="200" spans="2:8" s="21" customFormat="1" x14ac:dyDescent="0.25">
      <c r="B200" s="55"/>
      <c r="C200" s="66"/>
      <c r="D200" s="37"/>
      <c r="E200" s="37"/>
      <c r="F200" s="37"/>
      <c r="G200" s="65"/>
      <c r="H200" s="5"/>
    </row>
    <row r="201" spans="2:8" x14ac:dyDescent="0.25">
      <c r="B201" s="57"/>
      <c r="C201" s="66"/>
      <c r="D201" s="37"/>
      <c r="E201" s="37"/>
      <c r="F201" s="37"/>
      <c r="G201" s="65"/>
      <c r="H201" s="5"/>
    </row>
    <row r="202" spans="2:8" x14ac:dyDescent="0.25">
      <c r="B202" s="57"/>
      <c r="C202" s="66"/>
      <c r="D202" s="37"/>
      <c r="E202" s="37"/>
      <c r="F202" s="37"/>
      <c r="G202" s="65"/>
      <c r="H202" s="5"/>
    </row>
    <row r="203" spans="2:8" x14ac:dyDescent="0.25">
      <c r="B203" s="67"/>
      <c r="C203" s="45"/>
      <c r="D203" s="45"/>
      <c r="E203" s="56"/>
      <c r="F203" s="45"/>
      <c r="G203" s="65"/>
      <c r="H203" s="5"/>
    </row>
    <row r="204" spans="2:8" x14ac:dyDescent="0.25">
      <c r="B204" s="67"/>
      <c r="C204" s="68"/>
      <c r="D204" s="45"/>
      <c r="E204" s="56"/>
      <c r="F204" s="45"/>
      <c r="G204" s="65"/>
      <c r="H204" s="5"/>
    </row>
    <row r="205" spans="2:8" x14ac:dyDescent="0.25">
      <c r="B205" s="67"/>
      <c r="C205" s="68"/>
      <c r="D205" s="56"/>
      <c r="E205" s="56"/>
      <c r="F205" s="45"/>
      <c r="G205" s="62"/>
      <c r="H205" s="5"/>
    </row>
    <row r="206" spans="2:8" x14ac:dyDescent="0.25">
      <c r="B206" s="67"/>
      <c r="C206" s="56"/>
      <c r="D206" s="56"/>
      <c r="E206" s="56"/>
      <c r="F206" s="45"/>
      <c r="G206" s="45"/>
      <c r="H206" s="5"/>
    </row>
    <row r="207" spans="2:8" x14ac:dyDescent="0.25">
      <c r="B207" s="69"/>
      <c r="C207" s="56"/>
      <c r="D207" s="56"/>
      <c r="E207" s="56"/>
      <c r="F207" s="45"/>
      <c r="G207" s="45"/>
      <c r="H207" s="5"/>
    </row>
    <row r="208" spans="2:8" s="21" customFormat="1" x14ac:dyDescent="0.25">
      <c r="B208" s="67"/>
      <c r="C208" s="45"/>
      <c r="D208" s="56"/>
      <c r="E208" s="56"/>
      <c r="F208" s="45"/>
      <c r="G208" s="45"/>
      <c r="H208" s="5"/>
    </row>
    <row r="209" spans="2:8" s="21" customFormat="1" x14ac:dyDescent="0.25">
      <c r="B209" s="70"/>
      <c r="C209" s="45"/>
      <c r="D209" s="56"/>
      <c r="E209" s="56"/>
      <c r="F209" s="45"/>
      <c r="G209" s="45"/>
      <c r="H209" s="5"/>
    </row>
    <row r="210" spans="2:8" s="21" customFormat="1" x14ac:dyDescent="0.25">
      <c r="B210" s="70"/>
      <c r="C210" s="45"/>
      <c r="D210" s="56"/>
      <c r="E210" s="56"/>
      <c r="F210" s="45"/>
      <c r="G210" s="45"/>
      <c r="H210" s="5"/>
    </row>
    <row r="211" spans="2:8" s="21" customFormat="1" x14ac:dyDescent="0.25">
      <c r="B211" s="29"/>
      <c r="C211" s="26"/>
      <c r="D211" s="26"/>
      <c r="E211" s="26"/>
      <c r="F211" s="27"/>
      <c r="G211" s="27"/>
    </row>
    <row r="212" spans="2:8" x14ac:dyDescent="0.25">
      <c r="B212" s="28"/>
      <c r="C212" s="26"/>
      <c r="D212" s="26"/>
      <c r="E212" s="26"/>
      <c r="F212" s="27"/>
      <c r="G212" s="27"/>
    </row>
    <row r="213" spans="2:8" ht="15.75" x14ac:dyDescent="0.25">
      <c r="B213" s="28"/>
      <c r="D213" s="30"/>
      <c r="E213" s="30"/>
      <c r="F213" s="27"/>
      <c r="G213" s="27"/>
    </row>
    <row r="214" spans="2:8" x14ac:dyDescent="0.25">
      <c r="B214" s="31"/>
      <c r="C214" s="32"/>
      <c r="D214" s="32"/>
      <c r="E214" s="32"/>
      <c r="F214" s="35"/>
      <c r="G214" s="27"/>
    </row>
    <row r="215" spans="2:8" x14ac:dyDescent="0.25">
      <c r="B215" s="31"/>
      <c r="C215" s="32"/>
      <c r="D215" s="32"/>
      <c r="E215" s="32"/>
      <c r="F215" s="35"/>
      <c r="G215" s="27"/>
    </row>
    <row r="216" spans="2:8" x14ac:dyDescent="0.25">
      <c r="B216" s="31"/>
      <c r="C216" s="32"/>
      <c r="D216" s="32"/>
      <c r="E216" s="32"/>
      <c r="F216" s="35"/>
      <c r="G216" s="27"/>
    </row>
    <row r="217" spans="2:8" x14ac:dyDescent="0.25">
      <c r="B217" s="28"/>
      <c r="C217" s="26"/>
      <c r="D217" s="26"/>
      <c r="E217" s="26"/>
      <c r="F217" s="27"/>
      <c r="G217" s="27"/>
    </row>
  </sheetData>
  <mergeCells count="2">
    <mergeCell ref="F3:G3"/>
    <mergeCell ref="C3:D3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topLeftCell="A17" zoomScale="85" zoomScaleNormal="85" workbookViewId="0">
      <selection sqref="A1:G54"/>
    </sheetView>
  </sheetViews>
  <sheetFormatPr baseColWidth="10" defaultRowHeight="15" x14ac:dyDescent="0.25"/>
  <cols>
    <col min="1" max="1" width="8.28515625" style="21" customWidth="1"/>
    <col min="2" max="2" width="42.140625" style="1" customWidth="1"/>
    <col min="3" max="3" width="32" style="23" hidden="1" customWidth="1"/>
    <col min="4" max="4" width="25.7109375" style="20" hidden="1" customWidth="1"/>
    <col min="5" max="5" width="36.140625" style="20" hidden="1" customWidth="1"/>
    <col min="6" max="6" width="6.42578125" style="20" hidden="1" customWidth="1"/>
    <col min="7" max="7" width="25.42578125" style="20" customWidth="1"/>
    <col min="8" max="8" width="33.140625" style="20" customWidth="1"/>
  </cols>
  <sheetData>
    <row r="1" spans="1:8" ht="15.75" x14ac:dyDescent="0.25">
      <c r="A1" s="47" t="s">
        <v>256</v>
      </c>
      <c r="B1" s="48"/>
      <c r="C1" s="48"/>
    </row>
    <row r="2" spans="1:8" x14ac:dyDescent="0.25">
      <c r="A2" s="23"/>
      <c r="B2" s="21"/>
      <c r="C2" s="21"/>
      <c r="E2" s="75" t="s">
        <v>278</v>
      </c>
      <c r="F2" s="75"/>
      <c r="G2" s="75" t="s">
        <v>279</v>
      </c>
    </row>
    <row r="3" spans="1:8" ht="17.25" x14ac:dyDescent="0.25">
      <c r="A3" s="22"/>
      <c r="B3" s="71" t="s">
        <v>13</v>
      </c>
      <c r="C3" s="71" t="s">
        <v>277</v>
      </c>
      <c r="D3" s="71" t="s">
        <v>275</v>
      </c>
      <c r="E3" s="72" t="s">
        <v>276</v>
      </c>
      <c r="F3" s="72"/>
      <c r="G3" s="71" t="s">
        <v>280</v>
      </c>
      <c r="H3" s="284"/>
    </row>
    <row r="4" spans="1:8" x14ac:dyDescent="0.25">
      <c r="A4" s="22" t="s">
        <v>79</v>
      </c>
      <c r="B4" s="22" t="s">
        <v>27</v>
      </c>
      <c r="C4" s="39">
        <v>2330.39</v>
      </c>
      <c r="D4" s="52">
        <v>950</v>
      </c>
      <c r="E4" s="52">
        <v>3280.39</v>
      </c>
      <c r="F4" s="52"/>
      <c r="G4" s="39">
        <v>951.63</v>
      </c>
      <c r="H4" s="40"/>
    </row>
    <row r="5" spans="1:8" x14ac:dyDescent="0.25">
      <c r="A5" s="22" t="s">
        <v>80</v>
      </c>
      <c r="B5" s="22" t="s">
        <v>28</v>
      </c>
      <c r="C5" s="39">
        <v>2488.2800000000002</v>
      </c>
      <c r="D5" s="52"/>
      <c r="E5" s="52">
        <v>2488.2800000000002</v>
      </c>
      <c r="F5" s="52"/>
      <c r="G5" s="39">
        <v>122.1</v>
      </c>
      <c r="H5" s="40"/>
    </row>
    <row r="6" spans="1:8" x14ac:dyDescent="0.25">
      <c r="A6" s="22" t="s">
        <v>81</v>
      </c>
      <c r="B6" s="22" t="s">
        <v>29</v>
      </c>
      <c r="C6" s="39">
        <v>2830.67</v>
      </c>
      <c r="D6" s="52">
        <v>300</v>
      </c>
      <c r="E6" s="52">
        <v>3130.67</v>
      </c>
      <c r="F6" s="52"/>
      <c r="G6" s="39">
        <v>485.2</v>
      </c>
      <c r="H6" s="40"/>
    </row>
    <row r="7" spans="1:8" x14ac:dyDescent="0.25">
      <c r="A7" s="22" t="s">
        <v>82</v>
      </c>
      <c r="B7" s="22" t="s">
        <v>30</v>
      </c>
      <c r="C7" s="39">
        <v>5580.19</v>
      </c>
      <c r="D7" s="52">
        <v>1500</v>
      </c>
      <c r="E7" s="52">
        <v>7080.19</v>
      </c>
      <c r="F7" s="52"/>
      <c r="G7" s="39">
        <v>567.54</v>
      </c>
      <c r="H7" s="40"/>
    </row>
    <row r="8" spans="1:8" x14ac:dyDescent="0.25">
      <c r="A8" s="22" t="s">
        <v>83</v>
      </c>
      <c r="B8" s="22" t="s">
        <v>31</v>
      </c>
      <c r="C8" s="39">
        <v>2340.2199999999998</v>
      </c>
      <c r="D8" s="52"/>
      <c r="E8" s="52">
        <v>2340.2199999999998</v>
      </c>
      <c r="F8" s="52"/>
      <c r="G8" s="39">
        <v>840.57</v>
      </c>
      <c r="H8" s="40"/>
    </row>
    <row r="9" spans="1:8" x14ac:dyDescent="0.25">
      <c r="A9" s="285" t="str">
        <f>"0"&amp;206</f>
        <v>0206</v>
      </c>
      <c r="B9" s="22" t="s">
        <v>32</v>
      </c>
      <c r="C9" s="39">
        <v>6862.99</v>
      </c>
      <c r="D9" s="52">
        <v>3920.58</v>
      </c>
      <c r="E9" s="52">
        <v>10783.57</v>
      </c>
      <c r="F9" s="52"/>
      <c r="G9" s="39">
        <v>12980.18</v>
      </c>
      <c r="H9" s="40"/>
    </row>
    <row r="10" spans="1:8" x14ac:dyDescent="0.25">
      <c r="A10" s="285" t="str">
        <f>"0"&amp;207</f>
        <v>0207</v>
      </c>
      <c r="B10" s="22" t="s">
        <v>219</v>
      </c>
      <c r="C10" s="39">
        <v>2317.66</v>
      </c>
      <c r="D10" s="52"/>
      <c r="E10" s="52">
        <v>2317.66</v>
      </c>
      <c r="F10" s="52"/>
      <c r="G10" s="39">
        <v>321.63</v>
      </c>
      <c r="H10" s="40"/>
    </row>
    <row r="11" spans="1:8" x14ac:dyDescent="0.25">
      <c r="A11" s="22" t="s">
        <v>84</v>
      </c>
      <c r="B11" s="22" t="s">
        <v>270</v>
      </c>
      <c r="C11" s="39">
        <v>5890.19</v>
      </c>
      <c r="D11" s="52">
        <v>3123.97</v>
      </c>
      <c r="E11" s="52">
        <v>9014.16</v>
      </c>
      <c r="F11" s="52"/>
      <c r="G11" s="39">
        <v>11828.82</v>
      </c>
      <c r="H11" s="40"/>
    </row>
    <row r="12" spans="1:8" x14ac:dyDescent="0.25">
      <c r="A12" s="22" t="s">
        <v>85</v>
      </c>
      <c r="B12" s="22" t="s">
        <v>33</v>
      </c>
      <c r="C12" s="39">
        <v>3458.77</v>
      </c>
      <c r="D12" s="52"/>
      <c r="E12" s="52">
        <v>3458.77</v>
      </c>
      <c r="F12" s="52"/>
      <c r="G12" s="39">
        <v>1498.16</v>
      </c>
      <c r="H12" s="40"/>
    </row>
    <row r="13" spans="1:8" x14ac:dyDescent="0.25">
      <c r="A13" s="22" t="s">
        <v>86</v>
      </c>
      <c r="B13" s="22" t="s">
        <v>34</v>
      </c>
      <c r="C13" s="39">
        <v>4321.1000000000004</v>
      </c>
      <c r="D13" s="52"/>
      <c r="E13" s="52">
        <v>4321.1000000000004</v>
      </c>
      <c r="F13" s="52"/>
      <c r="G13" s="39">
        <v>224.71</v>
      </c>
      <c r="H13" s="40"/>
    </row>
    <row r="14" spans="1:8" x14ac:dyDescent="0.25">
      <c r="A14" s="22" t="s">
        <v>87</v>
      </c>
      <c r="B14" s="22" t="s">
        <v>35</v>
      </c>
      <c r="C14" s="39">
        <v>3709.77</v>
      </c>
      <c r="D14" s="52"/>
      <c r="E14" s="52">
        <v>3709.77</v>
      </c>
      <c r="F14" s="52"/>
      <c r="G14" s="39">
        <v>3450.23</v>
      </c>
      <c r="H14" s="40"/>
    </row>
    <row r="15" spans="1:8" x14ac:dyDescent="0.25">
      <c r="A15" s="22" t="s">
        <v>88</v>
      </c>
      <c r="B15" s="22" t="s">
        <v>36</v>
      </c>
      <c r="C15" s="39">
        <v>3645.58</v>
      </c>
      <c r="D15" s="52"/>
      <c r="E15" s="52">
        <v>3645.58</v>
      </c>
      <c r="F15" s="52"/>
      <c r="G15" s="39">
        <v>574.1</v>
      </c>
      <c r="H15" s="40"/>
    </row>
    <row r="16" spans="1:8" x14ac:dyDescent="0.25">
      <c r="A16" s="22" t="str">
        <f>"0"&amp;213</f>
        <v>0213</v>
      </c>
      <c r="B16" s="22" t="s">
        <v>38</v>
      </c>
      <c r="C16" s="39">
        <v>2812.16</v>
      </c>
      <c r="D16" s="52"/>
      <c r="E16" s="52">
        <v>2812.16</v>
      </c>
      <c r="F16" s="52"/>
      <c r="G16" s="39">
        <v>0</v>
      </c>
      <c r="H16" s="40"/>
    </row>
    <row r="17" spans="1:8" x14ac:dyDescent="0.25">
      <c r="A17" s="22" t="str">
        <f>"0"&amp;214</f>
        <v>0214</v>
      </c>
      <c r="B17" s="22" t="s">
        <v>37</v>
      </c>
      <c r="C17" s="39">
        <v>5339.59</v>
      </c>
      <c r="D17" s="52">
        <v>2500</v>
      </c>
      <c r="E17" s="52">
        <v>7839.59</v>
      </c>
      <c r="F17" s="52"/>
      <c r="G17" s="39">
        <v>1766.21</v>
      </c>
      <c r="H17" s="40"/>
    </row>
    <row r="18" spans="1:8" x14ac:dyDescent="0.25">
      <c r="A18" s="22" t="str">
        <f>"0"&amp;215</f>
        <v>0215</v>
      </c>
      <c r="B18" s="22" t="s">
        <v>39</v>
      </c>
      <c r="C18" s="39">
        <v>4793.1099999999997</v>
      </c>
      <c r="D18" s="52">
        <v>920</v>
      </c>
      <c r="E18" s="52">
        <v>5713.11</v>
      </c>
      <c r="F18" s="52"/>
      <c r="G18" s="39">
        <v>461.49</v>
      </c>
      <c r="H18" s="40"/>
    </row>
    <row r="19" spans="1:8" x14ac:dyDescent="0.25">
      <c r="A19" s="22" t="str">
        <f>"0"&amp;216</f>
        <v>0216</v>
      </c>
      <c r="B19" s="22" t="s">
        <v>237</v>
      </c>
      <c r="C19" s="39">
        <v>2493.09</v>
      </c>
      <c r="D19" s="52">
        <v>1800</v>
      </c>
      <c r="E19" s="52">
        <v>4293.09</v>
      </c>
      <c r="F19" s="52"/>
      <c r="G19" s="39">
        <v>792.75</v>
      </c>
      <c r="H19" s="40"/>
    </row>
    <row r="20" spans="1:8" x14ac:dyDescent="0.25">
      <c r="A20" s="22" t="str">
        <f>"0"&amp;217</f>
        <v>0217</v>
      </c>
      <c r="B20" s="22" t="s">
        <v>40</v>
      </c>
      <c r="C20" s="39">
        <v>5489.96</v>
      </c>
      <c r="D20" s="52"/>
      <c r="E20" s="52">
        <v>5489.96</v>
      </c>
      <c r="F20" s="52"/>
      <c r="G20" s="39">
        <v>3920.7</v>
      </c>
      <c r="H20" s="40"/>
    </row>
    <row r="21" spans="1:8" x14ac:dyDescent="0.25">
      <c r="A21" s="22" t="str">
        <f>"0"&amp;218</f>
        <v>0218</v>
      </c>
      <c r="B21" s="22" t="s">
        <v>271</v>
      </c>
      <c r="C21" s="39">
        <v>4981.01</v>
      </c>
      <c r="D21" s="52"/>
      <c r="E21" s="52">
        <v>4981.01</v>
      </c>
      <c r="F21" s="52"/>
      <c r="G21" s="39">
        <v>9385</v>
      </c>
      <c r="H21" s="40"/>
    </row>
    <row r="22" spans="1:8" x14ac:dyDescent="0.25">
      <c r="A22" s="22" t="str">
        <f>"0"&amp;219</f>
        <v>0219</v>
      </c>
      <c r="B22" s="22" t="s">
        <v>272</v>
      </c>
      <c r="C22" s="39">
        <v>2580.8200000000002</v>
      </c>
      <c r="D22" s="52"/>
      <c r="E22" s="52">
        <v>2580.8200000000002</v>
      </c>
      <c r="F22" s="52"/>
      <c r="G22" s="39">
        <v>819.08</v>
      </c>
      <c r="H22" s="40"/>
    </row>
    <row r="23" spans="1:8" x14ac:dyDescent="0.25">
      <c r="A23" s="22" t="str">
        <f>"0"&amp;220</f>
        <v>0220</v>
      </c>
      <c r="B23" s="22" t="s">
        <v>41</v>
      </c>
      <c r="C23" s="39">
        <v>3226.84</v>
      </c>
      <c r="D23" s="52">
        <v>1550</v>
      </c>
      <c r="E23" s="52">
        <v>4776.84</v>
      </c>
      <c r="F23" s="52"/>
      <c r="G23" s="39">
        <v>15</v>
      </c>
      <c r="H23" s="40"/>
    </row>
    <row r="24" spans="1:8" x14ac:dyDescent="0.25">
      <c r="A24" s="22" t="str">
        <f>"0"&amp;221</f>
        <v>0221</v>
      </c>
      <c r="B24" s="22" t="s">
        <v>42</v>
      </c>
      <c r="C24" s="39">
        <v>13096.55</v>
      </c>
      <c r="D24" s="52">
        <v>650</v>
      </c>
      <c r="E24" s="52">
        <v>13746.55</v>
      </c>
      <c r="F24" s="52"/>
      <c r="G24" s="39">
        <v>1556.99</v>
      </c>
      <c r="H24" s="40"/>
    </row>
    <row r="25" spans="1:8" x14ac:dyDescent="0.25">
      <c r="A25" s="22" t="str">
        <f>"0"&amp;222</f>
        <v>0222</v>
      </c>
      <c r="B25" s="22" t="s">
        <v>43</v>
      </c>
      <c r="C25" s="39">
        <v>2833.56</v>
      </c>
      <c r="D25" s="52"/>
      <c r="E25" s="52">
        <v>2833.56</v>
      </c>
      <c r="F25" s="52"/>
      <c r="G25" s="39">
        <v>237.07</v>
      </c>
      <c r="H25" s="40"/>
    </row>
    <row r="26" spans="1:8" x14ac:dyDescent="0.25">
      <c r="A26" s="22" t="str">
        <f>"0"&amp;223</f>
        <v>0223</v>
      </c>
      <c r="B26" s="22" t="s">
        <v>44</v>
      </c>
      <c r="C26" s="39">
        <v>2995.21</v>
      </c>
      <c r="D26" s="52"/>
      <c r="E26" s="52">
        <v>2995.21</v>
      </c>
      <c r="F26" s="52"/>
      <c r="G26" s="39">
        <v>554.38</v>
      </c>
      <c r="H26" s="40"/>
    </row>
    <row r="27" spans="1:8" x14ac:dyDescent="0.25">
      <c r="A27" s="22" t="str">
        <f>"0"&amp;224</f>
        <v>0224</v>
      </c>
      <c r="B27" s="22" t="s">
        <v>220</v>
      </c>
      <c r="C27" s="39">
        <v>3542.05</v>
      </c>
      <c r="D27" s="52"/>
      <c r="E27" s="52">
        <v>3542.05</v>
      </c>
      <c r="F27" s="52"/>
      <c r="G27" s="39">
        <v>157.68</v>
      </c>
      <c r="H27" s="40"/>
    </row>
    <row r="28" spans="1:8" x14ac:dyDescent="0.25">
      <c r="A28" s="22" t="s">
        <v>311</v>
      </c>
      <c r="B28" s="22" t="s">
        <v>45</v>
      </c>
      <c r="C28" s="39">
        <v>5869.08</v>
      </c>
      <c r="D28" s="52"/>
      <c r="E28" s="52">
        <v>5869.08</v>
      </c>
      <c r="F28" s="52"/>
      <c r="G28" s="39">
        <v>0</v>
      </c>
      <c r="H28" s="40"/>
    </row>
    <row r="29" spans="1:8" x14ac:dyDescent="0.25">
      <c r="A29" s="22" t="str">
        <f>"0"&amp;226</f>
        <v>0226</v>
      </c>
      <c r="B29" s="22" t="s">
        <v>221</v>
      </c>
      <c r="C29" s="39">
        <v>16863.98</v>
      </c>
      <c r="D29" s="52">
        <v>3050</v>
      </c>
      <c r="E29" s="52">
        <v>19913.98</v>
      </c>
      <c r="F29" s="52"/>
      <c r="G29" s="39">
        <v>11278.08</v>
      </c>
      <c r="H29" s="40"/>
    </row>
    <row r="30" spans="1:8" x14ac:dyDescent="0.25">
      <c r="A30" s="22" t="s">
        <v>89</v>
      </c>
      <c r="B30" s="22" t="s">
        <v>222</v>
      </c>
      <c r="C30" s="39">
        <v>10016.200000000001</v>
      </c>
      <c r="D30" s="52">
        <v>5200</v>
      </c>
      <c r="E30" s="52">
        <v>15216.2</v>
      </c>
      <c r="F30" s="52"/>
      <c r="G30" s="39">
        <v>11018.53</v>
      </c>
      <c r="H30" s="40"/>
    </row>
    <row r="31" spans="1:8" x14ac:dyDescent="0.25">
      <c r="A31" s="22" t="s">
        <v>90</v>
      </c>
      <c r="B31" s="22" t="s">
        <v>46</v>
      </c>
      <c r="C31" s="39">
        <v>2328.65</v>
      </c>
      <c r="D31" s="52"/>
      <c r="E31" s="52">
        <v>2328.65</v>
      </c>
      <c r="F31" s="52"/>
      <c r="G31" s="39">
        <v>50</v>
      </c>
      <c r="H31" s="40"/>
    </row>
    <row r="32" spans="1:8" x14ac:dyDescent="0.25">
      <c r="A32" s="22" t="s">
        <v>91</v>
      </c>
      <c r="B32" s="22" t="s">
        <v>47</v>
      </c>
      <c r="C32" s="39">
        <v>4646.72</v>
      </c>
      <c r="D32" s="52">
        <v>921.61</v>
      </c>
      <c r="E32" s="52">
        <v>5568.33</v>
      </c>
      <c r="F32" s="52"/>
      <c r="G32" s="39">
        <v>7734.49</v>
      </c>
      <c r="H32" s="40"/>
    </row>
    <row r="33" spans="1:8" x14ac:dyDescent="0.25">
      <c r="A33" s="22" t="s">
        <v>92</v>
      </c>
      <c r="B33" s="22" t="s">
        <v>48</v>
      </c>
      <c r="C33" s="39">
        <v>2746.81</v>
      </c>
      <c r="D33" s="52"/>
      <c r="E33" s="52">
        <v>2746.81</v>
      </c>
      <c r="F33" s="52"/>
      <c r="G33" s="39">
        <v>123.02</v>
      </c>
      <c r="H33" s="40"/>
    </row>
    <row r="34" spans="1:8" x14ac:dyDescent="0.25">
      <c r="A34" s="22" t="s">
        <v>93</v>
      </c>
      <c r="B34" s="22" t="s">
        <v>49</v>
      </c>
      <c r="C34" s="39">
        <v>2539.17</v>
      </c>
      <c r="D34" s="52"/>
      <c r="E34" s="52">
        <v>2539.17</v>
      </c>
      <c r="F34" s="52"/>
      <c r="G34" s="39">
        <v>0</v>
      </c>
      <c r="H34" s="40"/>
    </row>
    <row r="35" spans="1:8" x14ac:dyDescent="0.25">
      <c r="A35" s="22" t="s">
        <v>94</v>
      </c>
      <c r="B35" s="22" t="s">
        <v>223</v>
      </c>
      <c r="C35" s="39">
        <v>3189.25</v>
      </c>
      <c r="D35" s="52"/>
      <c r="E35" s="52">
        <v>3189.25</v>
      </c>
      <c r="F35" s="52"/>
      <c r="G35" s="39">
        <v>7931.87</v>
      </c>
      <c r="H35" s="40"/>
    </row>
    <row r="36" spans="1:8" x14ac:dyDescent="0.25">
      <c r="A36" s="22" t="s">
        <v>95</v>
      </c>
      <c r="B36" s="22" t="s">
        <v>50</v>
      </c>
      <c r="C36" s="39">
        <v>4505.8500000000004</v>
      </c>
      <c r="D36" s="52">
        <v>780</v>
      </c>
      <c r="E36" s="52">
        <v>5285.85</v>
      </c>
      <c r="F36" s="52"/>
      <c r="G36" s="39">
        <v>3965.81</v>
      </c>
      <c r="H36" s="40"/>
    </row>
    <row r="37" spans="1:8" x14ac:dyDescent="0.25">
      <c r="A37" s="22" t="s">
        <v>311</v>
      </c>
      <c r="B37" s="22" t="s">
        <v>224</v>
      </c>
      <c r="C37" s="39">
        <v>11209.36</v>
      </c>
      <c r="D37" s="52"/>
      <c r="E37" s="52">
        <v>11209.36</v>
      </c>
      <c r="F37" s="52"/>
      <c r="G37" s="39">
        <v>0</v>
      </c>
      <c r="H37" s="40"/>
    </row>
    <row r="38" spans="1:8" x14ac:dyDescent="0.25">
      <c r="A38" s="22" t="s">
        <v>96</v>
      </c>
      <c r="B38" s="22" t="s">
        <v>51</v>
      </c>
      <c r="C38" s="39">
        <v>5048.68</v>
      </c>
      <c r="D38" s="52">
        <v>2487.77</v>
      </c>
      <c r="E38" s="52">
        <v>7536.45</v>
      </c>
      <c r="F38" s="52"/>
      <c r="G38" s="39">
        <v>2896.9</v>
      </c>
      <c r="H38" s="40"/>
    </row>
    <row r="39" spans="1:8" x14ac:dyDescent="0.25">
      <c r="A39" s="22" t="s">
        <v>97</v>
      </c>
      <c r="B39" s="22" t="s">
        <v>52</v>
      </c>
      <c r="C39" s="39">
        <v>5552.72</v>
      </c>
      <c r="D39" s="52"/>
      <c r="E39" s="52">
        <v>5552.72</v>
      </c>
      <c r="F39" s="52"/>
      <c r="G39" s="39">
        <v>2177.04</v>
      </c>
      <c r="H39" s="40"/>
    </row>
    <row r="40" spans="1:8" x14ac:dyDescent="0.25">
      <c r="A40" s="22" t="s">
        <v>98</v>
      </c>
      <c r="B40" s="22" t="s">
        <v>273</v>
      </c>
      <c r="C40" s="39">
        <v>2750.28</v>
      </c>
      <c r="D40" s="52"/>
      <c r="E40" s="52">
        <v>2750.28</v>
      </c>
      <c r="F40" s="52"/>
      <c r="G40" s="39">
        <v>112.75</v>
      </c>
      <c r="H40" s="40"/>
    </row>
    <row r="41" spans="1:8" x14ac:dyDescent="0.25">
      <c r="A41" s="22" t="s">
        <v>99</v>
      </c>
      <c r="B41" s="22" t="s">
        <v>53</v>
      </c>
      <c r="C41" s="39">
        <v>3934.76</v>
      </c>
      <c r="D41" s="52">
        <v>3000</v>
      </c>
      <c r="E41" s="52">
        <v>6934.76</v>
      </c>
      <c r="F41" s="52"/>
      <c r="G41" s="39">
        <v>742.11</v>
      </c>
      <c r="H41" s="40"/>
    </row>
    <row r="42" spans="1:8" x14ac:dyDescent="0.25">
      <c r="A42" s="22" t="s">
        <v>100</v>
      </c>
      <c r="B42" s="22" t="s">
        <v>54</v>
      </c>
      <c r="C42" s="39">
        <v>2311.52</v>
      </c>
      <c r="D42" s="52"/>
      <c r="E42" s="52">
        <v>2311.52</v>
      </c>
      <c r="F42" s="52"/>
      <c r="G42" s="39">
        <v>0</v>
      </c>
      <c r="H42" s="40"/>
    </row>
    <row r="43" spans="1:8" x14ac:dyDescent="0.25">
      <c r="A43" s="286" t="s">
        <v>101</v>
      </c>
      <c r="B43" s="22" t="s">
        <v>55</v>
      </c>
      <c r="C43" s="39">
        <v>2841.66</v>
      </c>
      <c r="D43" s="52">
        <v>1500</v>
      </c>
      <c r="E43" s="52">
        <v>4341.66</v>
      </c>
      <c r="F43" s="52"/>
      <c r="G43" s="39">
        <v>200</v>
      </c>
      <c r="H43" s="40"/>
    </row>
    <row r="44" spans="1:8" x14ac:dyDescent="0.25">
      <c r="A44" s="286" t="s">
        <v>102</v>
      </c>
      <c r="B44" s="22" t="s">
        <v>274</v>
      </c>
      <c r="C44" s="39">
        <v>2822.28</v>
      </c>
      <c r="D44" s="52"/>
      <c r="E44" s="52">
        <v>2822.28</v>
      </c>
      <c r="F44" s="52"/>
      <c r="G44" s="39">
        <v>0</v>
      </c>
      <c r="H44" s="40"/>
    </row>
    <row r="45" spans="1:8" x14ac:dyDescent="0.25">
      <c r="A45" s="286" t="s">
        <v>103</v>
      </c>
      <c r="B45" s="22" t="s">
        <v>56</v>
      </c>
      <c r="C45" s="39">
        <v>4591.7700000000004</v>
      </c>
      <c r="D45" s="52"/>
      <c r="E45" s="52">
        <v>4591.7700000000004</v>
      </c>
      <c r="F45" s="52"/>
      <c r="G45" s="39">
        <v>56.89</v>
      </c>
      <c r="H45" s="40"/>
    </row>
    <row r="46" spans="1:8" x14ac:dyDescent="0.25">
      <c r="A46" s="286" t="s">
        <v>104</v>
      </c>
      <c r="B46" s="22" t="s">
        <v>225</v>
      </c>
      <c r="C46" s="39">
        <v>3624.34</v>
      </c>
      <c r="D46" s="52"/>
      <c r="E46" s="52">
        <v>3624.34</v>
      </c>
      <c r="F46" s="52"/>
      <c r="G46" s="39">
        <v>1043.02</v>
      </c>
      <c r="H46" s="40"/>
    </row>
    <row r="47" spans="1:8" x14ac:dyDescent="0.25">
      <c r="A47" s="286" t="s">
        <v>105</v>
      </c>
      <c r="B47" s="22" t="s">
        <v>226</v>
      </c>
      <c r="C47" s="39">
        <v>3026.15</v>
      </c>
      <c r="D47" s="52">
        <v>600</v>
      </c>
      <c r="E47" s="52">
        <v>3626.15</v>
      </c>
      <c r="F47" s="52"/>
      <c r="G47" s="39">
        <v>1072.46</v>
      </c>
      <c r="H47" s="40"/>
    </row>
    <row r="48" spans="1:8" x14ac:dyDescent="0.25">
      <c r="A48" s="286" t="s">
        <v>106</v>
      </c>
      <c r="B48" s="22" t="s">
        <v>227</v>
      </c>
      <c r="C48" s="39">
        <v>4493.3599999999997</v>
      </c>
      <c r="D48" s="52"/>
      <c r="E48" s="52">
        <v>4493.3599999999997</v>
      </c>
      <c r="F48" s="52"/>
      <c r="G48" s="39">
        <v>1645.57</v>
      </c>
      <c r="H48" s="40"/>
    </row>
    <row r="49" spans="1:10" x14ac:dyDescent="0.25">
      <c r="A49" s="286" t="s">
        <v>107</v>
      </c>
      <c r="B49" s="22" t="s">
        <v>57</v>
      </c>
      <c r="C49" s="39">
        <v>2805.22</v>
      </c>
      <c r="D49" s="52"/>
      <c r="E49" s="52">
        <v>2805.22</v>
      </c>
      <c r="F49" s="52"/>
      <c r="G49" s="39">
        <v>175</v>
      </c>
      <c r="H49" s="40"/>
    </row>
    <row r="50" spans="1:10" x14ac:dyDescent="0.25">
      <c r="A50" s="22" t="s">
        <v>108</v>
      </c>
      <c r="B50" s="22" t="s">
        <v>228</v>
      </c>
      <c r="C50" s="39">
        <v>2555.37</v>
      </c>
      <c r="D50" s="52">
        <v>700</v>
      </c>
      <c r="E50" s="52">
        <v>3255.37</v>
      </c>
      <c r="F50" s="52"/>
      <c r="G50" s="39">
        <v>0</v>
      </c>
      <c r="H50" s="40"/>
    </row>
    <row r="51" spans="1:10" x14ac:dyDescent="0.25">
      <c r="A51" s="22" t="s">
        <v>109</v>
      </c>
      <c r="B51" s="22" t="s">
        <v>229</v>
      </c>
      <c r="C51" s="39">
        <v>5380.08</v>
      </c>
      <c r="D51" s="52"/>
      <c r="E51" s="52">
        <v>5380.08</v>
      </c>
      <c r="F51" s="52"/>
      <c r="G51" s="39">
        <v>-26</v>
      </c>
      <c r="H51" s="40"/>
    </row>
    <row r="52" spans="1:10" x14ac:dyDescent="0.25">
      <c r="A52" s="22" t="s">
        <v>110</v>
      </c>
      <c r="B52" s="22" t="s">
        <v>230</v>
      </c>
      <c r="C52" s="39">
        <v>6843.32</v>
      </c>
      <c r="D52" s="52">
        <v>4100</v>
      </c>
      <c r="E52" s="52">
        <v>10943.32</v>
      </c>
      <c r="F52" s="52"/>
      <c r="G52" s="39">
        <v>2965.18</v>
      </c>
      <c r="H52" s="40"/>
    </row>
    <row r="53" spans="1:10" x14ac:dyDescent="0.25">
      <c r="A53" s="22" t="s">
        <v>111</v>
      </c>
      <c r="B53" s="22" t="s">
        <v>58</v>
      </c>
      <c r="C53" s="39">
        <v>4343.66</v>
      </c>
      <c r="D53" s="52"/>
      <c r="E53" s="52">
        <v>4343.66</v>
      </c>
      <c r="F53" s="52"/>
      <c r="G53" s="39">
        <v>0</v>
      </c>
      <c r="H53" s="40"/>
    </row>
    <row r="54" spans="1:10" x14ac:dyDescent="0.25">
      <c r="A54" s="22" t="s">
        <v>112</v>
      </c>
      <c r="B54" s="71" t="s">
        <v>231</v>
      </c>
      <c r="C54" s="74">
        <v>226800</v>
      </c>
      <c r="D54" s="73">
        <f>SUM(D4:D53)</f>
        <v>39553.93</v>
      </c>
      <c r="E54" s="52">
        <v>266353.93</v>
      </c>
      <c r="F54" s="52"/>
      <c r="G54" s="39">
        <f>SUM(G4:G53)</f>
        <v>108673.93999999999</v>
      </c>
      <c r="H54" s="40"/>
      <c r="J54" s="76"/>
    </row>
    <row r="56" spans="1:10" x14ac:dyDescent="0.25">
      <c r="D56"/>
      <c r="E56"/>
      <c r="F56" s="21"/>
      <c r="G56" s="43"/>
    </row>
    <row r="57" spans="1:10" x14ac:dyDescent="0.25">
      <c r="B57" s="50"/>
      <c r="C57" s="50"/>
    </row>
    <row r="59" spans="1:10" x14ac:dyDescent="0.25">
      <c r="B59" s="51"/>
      <c r="C59" s="51"/>
    </row>
    <row r="60" spans="1:10" x14ac:dyDescent="0.25">
      <c r="B60" s="49"/>
      <c r="C60" s="49"/>
    </row>
    <row r="61" spans="1:10" x14ac:dyDescent="0.25">
      <c r="B61" s="25"/>
      <c r="C61" s="49"/>
    </row>
  </sheetData>
  <pageMargins left="0.7" right="0.7" top="0.78740157499999996" bottom="0.78740157499999996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372F-7BEE-455B-9BA2-613D23186EF6}">
  <sheetPr>
    <pageSetUpPr fitToPage="1"/>
  </sheetPr>
  <dimension ref="B2:G22"/>
  <sheetViews>
    <sheetView tabSelected="1" workbookViewId="0">
      <selection activeCell="B2" sqref="B2:G20"/>
    </sheetView>
  </sheetViews>
  <sheetFormatPr baseColWidth="10" defaultRowHeight="15" x14ac:dyDescent="0.25"/>
  <cols>
    <col min="2" max="2" width="27.7109375" customWidth="1"/>
    <col min="7" max="7" width="26.5703125" customWidth="1"/>
  </cols>
  <sheetData>
    <row r="2" spans="2:7" x14ac:dyDescent="0.25">
      <c r="B2" s="283" t="s">
        <v>281</v>
      </c>
      <c r="C2" s="283"/>
      <c r="D2" s="283"/>
      <c r="E2" s="283"/>
      <c r="F2" s="283"/>
    </row>
    <row r="3" spans="2:7" ht="15.75" thickBot="1" x14ac:dyDescent="0.3">
      <c r="B3" s="21"/>
      <c r="C3" s="77"/>
      <c r="D3" s="21"/>
      <c r="E3" s="21"/>
      <c r="F3" s="21"/>
    </row>
    <row r="4" spans="2:7" ht="30.75" thickBot="1" x14ac:dyDescent="0.3">
      <c r="B4" s="79" t="s">
        <v>282</v>
      </c>
      <c r="C4" s="93" t="s">
        <v>283</v>
      </c>
      <c r="D4" s="81"/>
      <c r="E4" s="98" t="s">
        <v>284</v>
      </c>
      <c r="F4" s="80"/>
      <c r="G4" s="93" t="s">
        <v>296</v>
      </c>
    </row>
    <row r="5" spans="2:7" x14ac:dyDescent="0.25">
      <c r="B5" s="91" t="s">
        <v>285</v>
      </c>
      <c r="C5" s="94">
        <v>3</v>
      </c>
      <c r="D5" s="92"/>
      <c r="E5" s="99"/>
      <c r="F5" s="92"/>
      <c r="G5" s="99"/>
    </row>
    <row r="6" spans="2:7" x14ac:dyDescent="0.25">
      <c r="B6" s="83" t="s">
        <v>299</v>
      </c>
      <c r="C6" s="95"/>
      <c r="D6" s="84" t="s">
        <v>286</v>
      </c>
      <c r="E6" s="100">
        <v>16</v>
      </c>
      <c r="F6" s="86"/>
      <c r="G6" s="104">
        <v>3085.82</v>
      </c>
    </row>
    <row r="7" spans="2:7" x14ac:dyDescent="0.25">
      <c r="B7" s="83" t="s">
        <v>298</v>
      </c>
      <c r="C7" s="95"/>
      <c r="D7" s="84" t="s">
        <v>287</v>
      </c>
      <c r="E7" s="100">
        <v>50</v>
      </c>
      <c r="F7" s="87"/>
      <c r="G7" s="104">
        <v>42564.86</v>
      </c>
    </row>
    <row r="8" spans="2:7" ht="15.75" thickBot="1" x14ac:dyDescent="0.3">
      <c r="B8" s="88" t="s">
        <v>300</v>
      </c>
      <c r="C8" s="96"/>
      <c r="D8" s="89" t="s">
        <v>288</v>
      </c>
      <c r="E8" s="101">
        <v>29</v>
      </c>
      <c r="F8" s="90"/>
      <c r="G8" s="105">
        <v>14802.3</v>
      </c>
    </row>
    <row r="9" spans="2:7" x14ac:dyDescent="0.25">
      <c r="B9" s="91" t="s">
        <v>289</v>
      </c>
      <c r="C9" s="94">
        <v>2</v>
      </c>
      <c r="D9" s="92"/>
      <c r="E9" s="102"/>
      <c r="F9" s="92"/>
      <c r="G9" s="106"/>
    </row>
    <row r="10" spans="2:7" x14ac:dyDescent="0.25">
      <c r="B10" s="83" t="s">
        <v>301</v>
      </c>
      <c r="C10" s="95"/>
      <c r="D10" s="84" t="s">
        <v>286</v>
      </c>
      <c r="E10" s="100">
        <v>17</v>
      </c>
      <c r="F10" s="86"/>
      <c r="G10" s="104">
        <v>9496.92</v>
      </c>
    </row>
    <row r="11" spans="2:7" ht="15.75" thickBot="1" x14ac:dyDescent="0.3">
      <c r="B11" s="88" t="s">
        <v>302</v>
      </c>
      <c r="C11" s="96"/>
      <c r="D11" s="89" t="s">
        <v>290</v>
      </c>
      <c r="E11" s="101">
        <v>13</v>
      </c>
      <c r="F11" s="90"/>
      <c r="G11" s="105">
        <v>1330.45</v>
      </c>
    </row>
    <row r="12" spans="2:7" x14ac:dyDescent="0.25">
      <c r="B12" s="91" t="s">
        <v>291</v>
      </c>
      <c r="C12" s="94">
        <v>2</v>
      </c>
      <c r="D12" s="92"/>
      <c r="E12" s="102"/>
      <c r="F12" s="92"/>
      <c r="G12" s="106"/>
    </row>
    <row r="13" spans="2:7" x14ac:dyDescent="0.25">
      <c r="B13" s="83" t="s">
        <v>303</v>
      </c>
      <c r="C13" s="95"/>
      <c r="D13" s="84" t="s">
        <v>292</v>
      </c>
      <c r="E13" s="100">
        <v>25</v>
      </c>
      <c r="F13" s="86"/>
      <c r="G13" s="104">
        <v>12626.44</v>
      </c>
    </row>
    <row r="14" spans="2:7" ht="15.75" thickBot="1" x14ac:dyDescent="0.3">
      <c r="B14" s="88" t="s">
        <v>304</v>
      </c>
      <c r="C14" s="96"/>
      <c r="D14" s="89" t="s">
        <v>293</v>
      </c>
      <c r="E14" s="101">
        <v>25</v>
      </c>
      <c r="F14" s="90"/>
      <c r="G14" s="105">
        <v>15718.42</v>
      </c>
    </row>
    <row r="15" spans="2:7" x14ac:dyDescent="0.25">
      <c r="B15" s="91" t="s">
        <v>294</v>
      </c>
      <c r="C15" s="94">
        <v>1</v>
      </c>
      <c r="D15" s="92"/>
      <c r="E15" s="102"/>
      <c r="F15" s="92"/>
      <c r="G15" s="106"/>
    </row>
    <row r="16" spans="2:7" x14ac:dyDescent="0.25">
      <c r="B16" s="83" t="s">
        <v>305</v>
      </c>
      <c r="C16" s="95"/>
      <c r="D16" s="84" t="s">
        <v>288</v>
      </c>
      <c r="E16" s="100">
        <v>30</v>
      </c>
      <c r="F16" s="86"/>
      <c r="G16" s="104">
        <v>15519.16</v>
      </c>
    </row>
    <row r="17" spans="2:7" ht="15.75" thickBot="1" x14ac:dyDescent="0.3">
      <c r="B17" s="88"/>
      <c r="C17" s="96"/>
      <c r="D17" s="89"/>
      <c r="E17" s="101"/>
      <c r="F17" s="89"/>
      <c r="G17" s="105"/>
    </row>
    <row r="18" spans="2:7" x14ac:dyDescent="0.25">
      <c r="B18" s="82" t="s">
        <v>135</v>
      </c>
      <c r="C18" s="97">
        <v>2</v>
      </c>
      <c r="D18" s="5"/>
      <c r="E18" s="103"/>
      <c r="F18" s="5"/>
      <c r="G18" s="106"/>
    </row>
    <row r="19" spans="2:7" s="21" customFormat="1" x14ac:dyDescent="0.25">
      <c r="B19" s="95" t="s">
        <v>135</v>
      </c>
      <c r="C19" s="97">
        <v>1</v>
      </c>
      <c r="D19" s="95" t="s">
        <v>295</v>
      </c>
      <c r="E19" s="100">
        <v>27</v>
      </c>
      <c r="F19" s="86"/>
      <c r="G19" s="104">
        <v>12946.92</v>
      </c>
    </row>
    <row r="20" spans="2:7" ht="15.75" thickBot="1" x14ac:dyDescent="0.3">
      <c r="B20" s="88" t="s">
        <v>306</v>
      </c>
      <c r="C20" s="96">
        <v>1</v>
      </c>
      <c r="D20" s="89" t="s">
        <v>297</v>
      </c>
      <c r="E20" s="101" t="s">
        <v>297</v>
      </c>
      <c r="F20" s="108"/>
      <c r="G20" s="105">
        <v>2501.29</v>
      </c>
    </row>
    <row r="21" spans="2:7" s="21" customFormat="1" x14ac:dyDescent="0.25">
      <c r="B21" s="84"/>
      <c r="C21" s="84"/>
      <c r="D21" s="84"/>
      <c r="E21" s="85"/>
      <c r="F21" s="86"/>
      <c r="G21" s="107"/>
    </row>
    <row r="22" spans="2:7" x14ac:dyDescent="0.25">
      <c r="B22" s="78"/>
      <c r="C22" s="78"/>
      <c r="D22" s="50"/>
      <c r="E22" s="50"/>
      <c r="F22" s="50"/>
      <c r="G22" s="2"/>
    </row>
  </sheetData>
  <mergeCells count="1">
    <mergeCell ref="B2:F2"/>
  </mergeCells>
  <pageMargins left="0.7" right="0.7" top="0.78740157499999996" bottom="0.78740157499999996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Haushalt</vt:lpstr>
      <vt:lpstr>Anlage 1 Fachschaften</vt:lpstr>
      <vt:lpstr>Anlage 2 Stellenplan</vt:lpstr>
      <vt:lpstr>Haushalt!Druckbereich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finanzreferat</dc:creator>
  <cp:lastModifiedBy>stura</cp:lastModifiedBy>
  <cp:lastPrinted>2025-05-05T16:11:58Z</cp:lastPrinted>
  <dcterms:created xsi:type="dcterms:W3CDTF">2018-09-23T19:33:37Z</dcterms:created>
  <dcterms:modified xsi:type="dcterms:W3CDTF">2025-05-05T16:12:04Z</dcterms:modified>
</cp:coreProperties>
</file>